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368000_DMO_AUV\manuals\002_OPS_MANUALS\I2MAP_AUV OPS\"/>
    </mc:Choice>
  </mc:AlternateContent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definedNames>
    <definedName name="Z_54B7A8A3_DAF1_464E_A049_7F1C4FDD375C_.wvu.Cols" localSheetId="0" hidden="1">Sheet1!$F:$I</definedName>
    <definedName name="Z_A2C11BA6_2123_4A51_8871_AD3301B957E9_.wvu.Cols" localSheetId="0" hidden="1">Sheet1!$F:$I</definedName>
  </definedNames>
  <calcPr calcId="162913" concurrentCalc="0"/>
  <customWorkbookViews>
    <customWorkbookView name="Laughlin Barker - Personal View" guid="{54B7A8A3-DAF1-464E-A049-7F1C4FDD375C}" mergeInterval="0" personalView="1" maximized="1" xWindow="-8" yWindow="-8" windowWidth="1382" windowHeight="744" tabRatio="500" activeSheetId="1"/>
    <customWorkbookView name="dorado1 - Personal View" guid="{A2C11BA6-2123-4A51-8871-AD3301B957E9}" mergeInterval="0" personalView="1" xWindow="418" yWindow="40" windowWidth="948" windowHeight="613" tabRatio="500" activeSheetId="1"/>
  </customWorkbookViews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5" i="1" l="1"/>
  <c r="E10" i="1"/>
  <c r="K10" i="1"/>
  <c r="D26" i="1"/>
  <c r="D25" i="1"/>
  <c r="A21" i="1"/>
  <c r="E20" i="1"/>
  <c r="K20" i="1"/>
  <c r="D28" i="1"/>
  <c r="A16" i="1"/>
  <c r="E15" i="1"/>
  <c r="K15" i="1"/>
  <c r="D27" i="1"/>
  <c r="A11" i="1"/>
  <c r="F4" i="1"/>
  <c r="G4" i="1"/>
  <c r="F6" i="1"/>
  <c r="H6" i="1"/>
  <c r="I6" i="1"/>
  <c r="K5" i="1"/>
</calcChain>
</file>

<file path=xl/sharedStrings.xml><?xml version="1.0" encoding="utf-8"?>
<sst xmlns="http://schemas.openxmlformats.org/spreadsheetml/2006/main" count="38" uniqueCount="30">
  <si>
    <t>INPUTS: Mission Start Time</t>
  </si>
  <si>
    <t>Local</t>
  </si>
  <si>
    <t>CA PDT</t>
  </si>
  <si>
    <t>CA PST</t>
  </si>
  <si>
    <t>Time Now (UTC)</t>
  </si>
  <si>
    <t>Date Now (UTC)</t>
  </si>
  <si>
    <t>Local to UTC</t>
  </si>
  <si>
    <t>Date Time Now (UTC)</t>
  </si>
  <si>
    <t>IN US DST?</t>
  </si>
  <si>
    <t>VALID?</t>
  </si>
  <si>
    <t>INPUT: Night Transect</t>
  </si>
  <si>
    <t>Night Transect Start (local)</t>
  </si>
  <si>
    <t>OR</t>
  </si>
  <si>
    <t>Night Transect Start (UTC)</t>
  </si>
  <si>
    <t>UTC</t>
  </si>
  <si>
    <t>Time to Night Transect Start (hh:mm:ss)</t>
  </si>
  <si>
    <t>CHECK: Is this approximatly right?</t>
  </si>
  <si>
    <t>INPUT: Morning Transect</t>
  </si>
  <si>
    <t>Morning Transect Start (local)</t>
  </si>
  <si>
    <t>Morning Transect Start (UTC)</t>
  </si>
  <si>
    <t>Time to Morning transect start (hh:mm:ss)</t>
  </si>
  <si>
    <t>INPUT: Mission Timeout</t>
  </si>
  <si>
    <t>missionTimeout (Local)</t>
  </si>
  <si>
    <t>missionTimeout (UTC)</t>
  </si>
  <si>
    <t>missionTimeout (hh:mm:ss)</t>
  </si>
  <si>
    <t>Mission .cfg parameters</t>
  </si>
  <si>
    <t>NIGHT_TRANSECT_START</t>
  </si>
  <si>
    <t>MORNING_TRANSECT_START</t>
  </si>
  <si>
    <t>timeOut</t>
  </si>
  <si>
    <t>NIGHT_TRANSECT_START_MINUS_TWO_HOURS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</si>
</sst>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/d/yy\ h:mm;@"/>
    <numFmt numFmtId="165" formatCode="h:mm:ss;@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8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C3D69B"/>
      </patternFill>
    </fill>
    <fill>
      <patternFill patternType="solid">
        <fgColor rgb="FFD9D9D9"/>
        <bgColor rgb="FFC3D69B"/>
      </patternFill>
    </fill>
    <fill>
      <patternFill patternType="solid">
        <fgColor rgb="FFFFC000"/>
        <bgColor rgb="FFFF9900"/>
      </patternFill>
    </fill>
    <fill>
      <patternFill patternType="solid">
        <fgColor rgb="FFC3D69B"/>
        <bgColor rgb="FFD9D9D9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3" borderId="2" xfId="0" applyFont="1" applyFill="1" applyBorder="1" applyAlignment="1">
      <alignment wrapText="1"/>
    </xf>
    <xf numFmtId="0" fontId="0" fillId="3" borderId="3" xfId="0" applyFont="1" applyFill="1" applyBorder="1"/>
    <xf numFmtId="0" fontId="0" fillId="3" borderId="4" xfId="0" applyFont="1" applyFill="1" applyBorder="1"/>
    <xf numFmtId="0" fontId="0" fillId="3" borderId="5" xfId="0" applyFont="1" applyFill="1" applyBorder="1"/>
    <xf numFmtId="164" fontId="0" fillId="0" borderId="0" xfId="0" applyNumberFormat="1"/>
    <xf numFmtId="14" fontId="0" fillId="0" borderId="0" xfId="0" applyNumberFormat="1"/>
    <xf numFmtId="20" fontId="0" fillId="0" borderId="0" xfId="0" applyNumberFormat="1"/>
    <xf numFmtId="165" fontId="0" fillId="0" borderId="6" xfId="0" applyNumberFormat="1" applyBorder="1" applyAlignment="1" applyProtection="1">
      <alignment horizontal="center"/>
      <protection locked="0"/>
    </xf>
    <xf numFmtId="14" fontId="0" fillId="0" borderId="7" xfId="0" applyNumberFormat="1" applyBorder="1" applyAlignment="1" applyProtection="1">
      <alignment horizontal="center"/>
      <protection locked="0"/>
    </xf>
    <xf numFmtId="20" fontId="0" fillId="0" borderId="8" xfId="0" applyNumberFormat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3" borderId="5" xfId="0" applyFont="1" applyFill="1" applyBorder="1" applyAlignment="1">
      <alignment wrapText="1"/>
    </xf>
    <xf numFmtId="0" fontId="0" fillId="0" borderId="0" xfId="0" applyFont="1" applyAlignment="1">
      <alignment horizontal="center" vertical="center"/>
    </xf>
    <xf numFmtId="0" fontId="0" fillId="4" borderId="4" xfId="0" applyFont="1" applyFill="1" applyBorder="1" applyAlignment="1">
      <alignment wrapText="1"/>
    </xf>
    <xf numFmtId="22" fontId="0" fillId="0" borderId="6" xfId="0" applyNumberFormat="1" applyBorder="1" applyAlignment="1" applyProtection="1">
      <alignment horizontal="left"/>
      <protection locked="0"/>
    </xf>
    <xf numFmtId="22" fontId="0" fillId="0" borderId="9" xfId="0" applyNumberFormat="1" applyBorder="1" applyAlignment="1" applyProtection="1">
      <alignment horizontal="left"/>
      <protection locked="0"/>
    </xf>
    <xf numFmtId="164" fontId="0" fillId="0" borderId="11" xfId="0" applyNumberFormat="1" applyFont="1" applyBorder="1" applyAlignment="1"/>
    <xf numFmtId="164" fontId="0" fillId="0" borderId="0" xfId="0" applyNumberFormat="1" applyFont="1" applyBorder="1" applyAlignment="1"/>
    <xf numFmtId="46" fontId="0" fillId="4" borderId="8" xfId="0" applyNumberFormat="1" applyFill="1" applyBorder="1" applyAlignment="1">
      <alignment horizontal="left"/>
    </xf>
    <xf numFmtId="22" fontId="0" fillId="0" borderId="0" xfId="0" applyNumberFormat="1" applyAlignment="1">
      <alignment horizontal="left"/>
    </xf>
    <xf numFmtId="0" fontId="0" fillId="5" borderId="12" xfId="0" applyFont="1" applyFill="1" applyBorder="1"/>
    <xf numFmtId="0" fontId="0" fillId="5" borderId="12" xfId="0" applyFill="1" applyBorder="1" applyAlignment="1">
      <alignment horizontal="left"/>
    </xf>
    <xf numFmtId="0" fontId="0" fillId="2" borderId="1" xfId="0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0" fillId="5" borderId="12" xfId="0" applyFont="1" applyFill="1" applyBorder="1" applyAlignment="1">
      <alignment horizontal="left"/>
    </xf>
  </cellXfs>
  <cellStyles count="1">
    <cellStyle name="Normal" xfId="0" builtinId="0"/>
  </cellStyles>
  <dxfs count="10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usernames" Target="revisions/userName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994DECD-6801-4761-91A7-9D0304B8846F}" diskRevisions="1" revisionId="16" version="5">
  <header guid="{6070BD97-0996-4C9E-B9D7-5A35F8C56EAB}" dateTime="2019-11-06T20:33:31" maxSheetId="4" userName="Laughlin Barker" r:id="rId1">
    <sheetIdMap count="3">
      <sheetId val="1"/>
      <sheetId val="2"/>
      <sheetId val="3"/>
    </sheetIdMap>
  </header>
  <header guid="{7B498E62-A195-461D-953D-1FCB58D5F456}" dateTime="2020-07-28T21:31:13" maxSheetId="4" userName="dorado1" r:id="rId2" minRId="2" maxRId="9">
    <sheetIdMap count="3">
      <sheetId val="1"/>
      <sheetId val="2"/>
      <sheetId val="3"/>
    </sheetIdMap>
  </header>
  <header guid="{D60ABC3E-089C-4343-9CDE-87117A269F8B}" dateTime="2020-09-14T15:41:59" maxSheetId="4" userName="dorado1" r:id="rId3" minRId="11" maxRId="14">
    <sheetIdMap count="3">
      <sheetId val="1"/>
      <sheetId val="2"/>
      <sheetId val="3"/>
    </sheetIdMap>
  </header>
  <header guid="{7994DECD-6801-4761-91A7-9D0304B8846F}" dateTime="2020-09-15T16:40:39" maxSheetId="4" userName="dorado1" r:id="rId4" minRId="15" maxRId="16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54B7A8A3_DAF1_464E_A049_7F1C4FDD375C_.wvu.Cols" hidden="1" oldHidden="1">
    <formula>Sheet1!$F:$I</formula>
  </rdn>
  <rcv guid="{54B7A8A3-DAF1-464E-A049-7F1C4FDD375C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" sId="1" numFmtId="27">
    <oc r="A9">
      <v>43745.990277777797</v>
    </oc>
    <nc r="A9">
      <v>44040.958333333336</v>
    </nc>
  </rcc>
  <rcc rId="3" sId="1" numFmtId="19">
    <oc r="B4">
      <v>43745</v>
    </oc>
    <nc r="B4">
      <v>44040</v>
    </nc>
  </rcc>
  <rcc rId="4" sId="1" numFmtId="27">
    <oc r="A14">
      <v>43746.375</v>
    </oc>
    <nc r="A14"/>
  </rcc>
  <rcc rId="5" sId="1" numFmtId="27">
    <oc r="A19">
      <v>43746.541666666701</v>
    </oc>
    <nc r="A19">
      <v>44041.375</v>
    </nc>
  </rcc>
  <rrc rId="6" sId="1" ref="A1:XFD1" action="insertRow">
    <undo index="0" exp="area" ref3D="1" dr="$F$1:$I$1048576" dn="Z_54B7A8A3_DAF1_464E_A049_7F1C4FDD375C_.wvu.Cols" sId="1"/>
  </rrc>
  <rcc rId="7" sId="1">
    <oc r="A25" t="inlineStr">
      <is>
        <t>NIGHT_TRANSECT_START_MINUS_ONE_HOUR</t>
      </is>
    </oc>
    <nc r="A25" t="inlineStr">
      <is>
        <t>NIGHT_TRANSECT_START_MINUS_TWO_HOURS</t>
      </is>
    </nc>
  </rcc>
  <rcc rId="8" sId="1">
    <oc r="D25">
      <f>D26-3600</f>
    </oc>
    <nc r="D25">
      <f>D26-7200</f>
    </nc>
  </rcc>
  <rcc rId="9" sId="1" numFmtId="23">
    <oc r="A5">
      <v>0.7</v>
    </oc>
    <nc r="A5">
      <v>0.71875</v>
    </nc>
  </rcc>
  <rdn rId="0" localSheetId="1" customView="1" name="Z_A2C11BA6_2123_4A51_8871_AD3301B957E9_.wvu.Cols" hidden="1" oldHidden="1">
    <formula>Sheet1!$F:$I</formula>
  </rdn>
  <rcv guid="{A2C11BA6-2123-4A51-8871-AD3301B957E9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" sId="1" numFmtId="19">
    <oc r="B5">
      <v>44040</v>
    </oc>
    <nc r="B5">
      <v>44088</v>
    </nc>
  </rcc>
  <rcc rId="12" sId="1" numFmtId="27">
    <oc r="A10">
      <v>44040.958333333336</v>
    </oc>
    <nc r="A10">
      <v>44088.958333333336</v>
    </nc>
  </rcc>
  <rcc rId="13" sId="1" numFmtId="27">
    <oc r="A20">
      <v>44041.375</v>
    </oc>
    <nc r="A20">
      <v>44089.375</v>
    </nc>
  </rcc>
  <rcc rId="14" sId="1" numFmtId="23">
    <oc r="A5">
      <v>0.71875</v>
    </oc>
    <nc r="A5">
      <v>0.66319444444444442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" sId="1" numFmtId="27">
    <oc r="A10">
      <v>44088.958333333336</v>
    </oc>
    <nc r="A10">
      <v>44088.9375</v>
    </nc>
  </rcc>
  <rcc rId="16" sId="1" numFmtId="23">
    <oc r="A5">
      <v>0.66319444444444442</v>
    </oc>
    <nc r="A5">
      <v>0.68611111111111101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2">
  <userInfo guid="{6070BD97-0996-4C9E-B9D7-5A35F8C56EAB}" name="meteor" id="-611122067" dateTime="2019-11-07T00:26:25"/>
  <userInfo guid="{7B498E62-A195-461D-953D-1FCB58D5F456}" name="dorado1" id="-981988558" dateTime="2020-08-11T14:13:1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8"/>
  <sheetViews>
    <sheetView tabSelected="1" topLeftCell="A16" zoomScaleNormal="100" workbookViewId="0">
      <selection activeCell="A6" sqref="A6"/>
    </sheetView>
  </sheetViews>
  <sheetFormatPr defaultRowHeight="15" x14ac:dyDescent="0.25"/>
  <cols>
    <col min="1" max="1" width="16.5703125" customWidth="1"/>
    <col min="2" max="2" width="25.140625" customWidth="1"/>
    <col min="3" max="3" width="12.140625" customWidth="1"/>
    <col min="4" max="4" width="20.140625" customWidth="1"/>
    <col min="5" max="5" width="13.140625" customWidth="1"/>
    <col min="6" max="6" width="13.140625" hidden="1" customWidth="1"/>
    <col min="7" max="7" width="11.7109375" hidden="1" customWidth="1"/>
    <col min="8" max="9" width="7.28515625" hidden="1" customWidth="1"/>
    <col min="10" max="10" width="7.28515625" customWidth="1"/>
    <col min="11" max="11" width="31.28515625" style="1" customWidth="1"/>
    <col min="12" max="12" width="42.140625" customWidth="1"/>
    <col min="13" max="13" width="8.5703125" customWidth="1"/>
    <col min="14" max="14" width="20.85546875" customWidth="1"/>
    <col min="15" max="15" width="23.42578125" customWidth="1"/>
    <col min="16" max="1025" width="8.5703125" customWidth="1"/>
  </cols>
  <sheetData>
    <row r="3" spans="1:12" x14ac:dyDescent="0.25">
      <c r="A3" s="24" t="s">
        <v>0</v>
      </c>
      <c r="B3" s="24"/>
      <c r="C3" s="24"/>
      <c r="D3" s="24"/>
      <c r="F3" t="s">
        <v>1</v>
      </c>
      <c r="G3" t="s">
        <v>1</v>
      </c>
      <c r="H3" t="s">
        <v>2</v>
      </c>
      <c r="I3" t="s">
        <v>3</v>
      </c>
    </row>
    <row r="4" spans="1:12" x14ac:dyDescent="0.25">
      <c r="A4" s="2" t="s">
        <v>4</v>
      </c>
      <c r="B4" s="3" t="s">
        <v>5</v>
      </c>
      <c r="C4" s="4" t="s">
        <v>6</v>
      </c>
      <c r="D4" s="5" t="s">
        <v>7</v>
      </c>
      <c r="F4" s="6">
        <f>D5-C5</f>
        <v>44088.39444444445</v>
      </c>
      <c r="G4" s="7" t="str">
        <f>MONTH(F4) &amp; "/" &amp; DAY(F4) &amp; "/" &amp; YEAR(F4)</f>
        <v>9/14/2020</v>
      </c>
      <c r="H4" s="8">
        <v>0.29166666666666702</v>
      </c>
      <c r="I4" s="8">
        <v>0.33333333333333298</v>
      </c>
      <c r="J4" s="8"/>
    </row>
    <row r="5" spans="1:12" x14ac:dyDescent="0.25">
      <c r="A5" s="9">
        <v>0.68611111111111101</v>
      </c>
      <c r="B5" s="10">
        <v>44088</v>
      </c>
      <c r="C5" s="11">
        <v>0.29166666666666702</v>
      </c>
      <c r="D5" s="12" t="str">
        <f>TEXT(B5,"m/dd/yy ")&amp;TEXT(A5,"hh:mm:ss")</f>
        <v>9/14/20 16:28:00</v>
      </c>
      <c r="F5" t="s">
        <v>8</v>
      </c>
      <c r="H5" t="s">
        <v>9</v>
      </c>
      <c r="I5" t="s">
        <v>9</v>
      </c>
      <c r="K5" s="25" t="str">
        <f>IF(NOT(OR(H6,I6)),"WARNING: 'Local to UTC' inconsistant with current CA Timezone!","")</f>
        <v/>
      </c>
      <c r="L5" s="25"/>
    </row>
    <row r="6" spans="1:12" x14ac:dyDescent="0.25">
      <c r="F6" t="b">
        <f>MATCH(DATEVALUE(G4),DATE(YEAR(G4),{1,3,11},{1,15,8})-WEEKDAY(DATE(YEAR(G4),{1,3,11},7)))=2</f>
        <v>1</v>
      </c>
      <c r="H6">
        <f>IF(F6,IF(EXACT(C5,H4),1,0),IF(EXACT(C5,I4),1,0))</f>
        <v>1</v>
      </c>
      <c r="I6">
        <f>IF(F6,IF(EXACT(C5,H4),1,0),IF(EXACT(C5,I4),1,0))</f>
        <v>1</v>
      </c>
    </row>
    <row r="8" spans="1:12" x14ac:dyDescent="0.25">
      <c r="A8" s="24" t="s">
        <v>10</v>
      </c>
      <c r="B8" s="24"/>
      <c r="C8" s="24"/>
      <c r="D8" s="24"/>
    </row>
    <row r="9" spans="1:12" ht="30" customHeight="1" x14ac:dyDescent="0.25">
      <c r="A9" s="2" t="s">
        <v>11</v>
      </c>
      <c r="B9" s="26" t="s">
        <v>12</v>
      </c>
      <c r="C9" s="26"/>
      <c r="D9" s="13" t="s">
        <v>13</v>
      </c>
      <c r="E9" s="14" t="s">
        <v>14</v>
      </c>
      <c r="F9" s="14"/>
      <c r="K9" s="15" t="s">
        <v>15</v>
      </c>
      <c r="L9" s="1"/>
    </row>
    <row r="10" spans="1:12" x14ac:dyDescent="0.25">
      <c r="A10" s="16">
        <v>44088.9375</v>
      </c>
      <c r="B10" s="26"/>
      <c r="C10" s="26"/>
      <c r="D10" s="17"/>
      <c r="E10" s="18">
        <f>IF(AND(A10&lt;&gt;"",D10&lt;&gt;""),IF((D10=(A10+$C$5)),D10,"NA"),IF(D10&lt;&gt;"",D10,A10+$C$5))</f>
        <v>44089.229166666664</v>
      </c>
      <c r="F10" s="19"/>
      <c r="K10" s="20">
        <f>E10-D5</f>
        <v>0.54305555555038154</v>
      </c>
      <c r="L10" t="s">
        <v>16</v>
      </c>
    </row>
    <row r="11" spans="1:12" x14ac:dyDescent="0.25">
      <c r="A11" s="27" t="str">
        <f>IF(AND(A10&lt;&gt;"",D10&lt;&gt;""),IF(D10&lt;&gt;(A10+$C$5),"UTC and Local times, inconsistant. Enter only one, or make consistant",""),"")</f>
        <v/>
      </c>
      <c r="B11" s="27"/>
      <c r="C11" s="27"/>
      <c r="D11" s="27"/>
      <c r="L11" s="1"/>
    </row>
    <row r="12" spans="1:12" x14ac:dyDescent="0.25">
      <c r="L12" s="1"/>
    </row>
    <row r="13" spans="1:12" x14ac:dyDescent="0.25">
      <c r="A13" s="24" t="s">
        <v>17</v>
      </c>
      <c r="B13" s="24"/>
      <c r="C13" s="24"/>
      <c r="D13" s="24"/>
      <c r="L13" s="1"/>
    </row>
    <row r="14" spans="1:12" ht="30" customHeight="1" x14ac:dyDescent="0.25">
      <c r="A14" s="2" t="s">
        <v>18</v>
      </c>
      <c r="B14" s="26" t="s">
        <v>12</v>
      </c>
      <c r="C14" s="26"/>
      <c r="D14" s="13" t="s">
        <v>19</v>
      </c>
      <c r="E14" s="14" t="s">
        <v>14</v>
      </c>
      <c r="F14" s="14"/>
      <c r="K14" s="15" t="s">
        <v>20</v>
      </c>
      <c r="L14" s="1"/>
    </row>
    <row r="15" spans="1:12" x14ac:dyDescent="0.25">
      <c r="A15" s="16"/>
      <c r="B15" s="26"/>
      <c r="C15" s="26"/>
      <c r="D15" s="17"/>
      <c r="E15" s="18">
        <f>IF(AND(A15&lt;&gt;"",D15&lt;&gt;""),IF((D15=(A15+$C$5)),D15,"NA"),IF(D15&lt;&gt;"",D15,A15+$C$5))</f>
        <v>0.29166666666666702</v>
      </c>
      <c r="F15" s="19"/>
      <c r="K15" s="20">
        <f>E15-D5</f>
        <v>-44088.39444444445</v>
      </c>
      <c r="L15" t="s">
        <v>16</v>
      </c>
    </row>
    <row r="16" spans="1:12" x14ac:dyDescent="0.25">
      <c r="A16" s="27" t="str">
        <f>IF(AND(A15&lt;&gt;"",D15&lt;&gt;""),IF(D15&lt;&gt;(A15+$C$5),"UTC and Local times, inconsistant. Enter only one, or make consistant",""),"")</f>
        <v/>
      </c>
      <c r="B16" s="27"/>
      <c r="C16" s="27"/>
      <c r="D16" s="27"/>
      <c r="L16" s="1"/>
    </row>
    <row r="17" spans="1:12" x14ac:dyDescent="0.25">
      <c r="L17" s="1"/>
    </row>
    <row r="18" spans="1:12" x14ac:dyDescent="0.25">
      <c r="A18" s="24" t="s">
        <v>21</v>
      </c>
      <c r="B18" s="24"/>
      <c r="C18" s="24"/>
      <c r="D18" s="24"/>
      <c r="L18" s="1"/>
    </row>
    <row r="19" spans="1:12" ht="30" customHeight="1" x14ac:dyDescent="0.25">
      <c r="A19" s="2" t="s">
        <v>22</v>
      </c>
      <c r="B19" s="26" t="s">
        <v>12</v>
      </c>
      <c r="C19" s="26"/>
      <c r="D19" s="5" t="s">
        <v>23</v>
      </c>
      <c r="E19" s="14" t="s">
        <v>14</v>
      </c>
      <c r="F19" s="14"/>
      <c r="K19" s="15" t="s">
        <v>24</v>
      </c>
      <c r="L19" s="21"/>
    </row>
    <row r="20" spans="1:12" x14ac:dyDescent="0.25">
      <c r="A20" s="16">
        <v>44089.375</v>
      </c>
      <c r="B20" s="26"/>
      <c r="C20" s="26"/>
      <c r="D20" s="17"/>
      <c r="E20" s="18">
        <f>IF(AND(A20&lt;&gt;"",D20&lt;&gt;""),IF((D20=(A20+$C$5)),D20,"NA"),IF(D20&lt;&gt;"",D20,A20+$C$5))</f>
        <v>44089.666666666664</v>
      </c>
      <c r="F20" s="19"/>
      <c r="K20" s="20">
        <f>E20-D5</f>
        <v>0.98055555555038154</v>
      </c>
      <c r="L20" t="s">
        <v>16</v>
      </c>
    </row>
    <row r="21" spans="1:12" x14ac:dyDescent="0.25">
      <c r="A21" s="27" t="str">
        <f>IF(AND(A20&lt;&gt;"",D20&lt;&gt;""),IF(D20&lt;&gt;(A20+$C$5),"UTC and Local times, inconsistant. Enter only one, or make consistant",""),"")</f>
        <v/>
      </c>
      <c r="B21" s="27"/>
      <c r="C21" s="27"/>
      <c r="D21" s="27"/>
    </row>
    <row r="23" spans="1:12" x14ac:dyDescent="0.25">
      <c r="A23" s="28" t="s">
        <v>25</v>
      </c>
      <c r="B23" s="28"/>
      <c r="C23" s="28"/>
      <c r="D23" s="28"/>
    </row>
    <row r="24" spans="1:12" x14ac:dyDescent="0.25">
      <c r="A24" s="28"/>
      <c r="B24" s="28"/>
      <c r="C24" s="28"/>
      <c r="D24" s="28"/>
    </row>
    <row r="25" spans="1:12" x14ac:dyDescent="0.25">
      <c r="A25" s="22" t="s">
        <v>29</v>
      </c>
      <c r="B25" s="22"/>
      <c r="C25" s="22"/>
      <c r="D25" s="23">
        <f>D26-7200</f>
        <v>39719</v>
      </c>
    </row>
    <row r="26" spans="1:12" x14ac:dyDescent="0.25">
      <c r="A26" s="22" t="s">
        <v>26</v>
      </c>
      <c r="B26" s="22"/>
      <c r="C26" s="22"/>
      <c r="D26" s="23">
        <f>INT(K10*24*3600)</f>
        <v>46919</v>
      </c>
    </row>
    <row r="27" spans="1:12" x14ac:dyDescent="0.25">
      <c r="A27" s="22" t="s">
        <v>27</v>
      </c>
      <c r="B27" s="22"/>
      <c r="C27" s="22"/>
      <c r="D27" s="23">
        <f>INT(K15*24*3600)</f>
        <v>-3809237280</v>
      </c>
    </row>
    <row r="28" spans="1:12" x14ac:dyDescent="0.25">
      <c r="A28" s="29" t="s">
        <v>28</v>
      </c>
      <c r="B28" s="29"/>
      <c r="C28" s="22"/>
      <c r="D28" s="23">
        <f>INT(K20*24*3600)</f>
        <v>84719</v>
      </c>
    </row>
  </sheetData>
  <customSheetViews>
    <customSheetView guid="{54B7A8A3-DAF1-464E-A049-7F1C4FDD375C}" hiddenColumns="1">
      <selection activeCell="J1" sqref="J1"/>
      <pageMargins left="0.7" right="0.7" top="0.75" bottom="0.75" header="0.51180555555555496" footer="0.51180555555555496"/>
      <pageSetup firstPageNumber="0" orientation="portrait" horizontalDpi="300" verticalDpi="300"/>
    </customSheetView>
    <customSheetView guid="{A2C11BA6-2123-4A51-8871-AD3301B957E9}" hiddenColumns="1" topLeftCell="A15">
      <selection activeCell="A25" sqref="A25"/>
      <pageMargins left="0.7" right="0.7" top="0.75" bottom="0.75" header="0.51180555555555496" footer="0.51180555555555496"/>
      <pageSetup firstPageNumber="0" orientation="portrait" horizontalDpi="300" verticalDpi="300"/>
    </customSheetView>
  </customSheetViews>
  <mergeCells count="13">
    <mergeCell ref="A21:D21"/>
    <mergeCell ref="A23:D24"/>
    <mergeCell ref="A28:B28"/>
    <mergeCell ref="A13:D13"/>
    <mergeCell ref="B14:C15"/>
    <mergeCell ref="A16:D16"/>
    <mergeCell ref="A18:D18"/>
    <mergeCell ref="B19:C20"/>
    <mergeCell ref="A3:D3"/>
    <mergeCell ref="K5:L5"/>
    <mergeCell ref="A8:D8"/>
    <mergeCell ref="B9:C10"/>
    <mergeCell ref="A11:D11"/>
  </mergeCells>
  <conditionalFormatting sqref="A11:D11">
    <cfRule type="cellIs" dxfId="9" priority="2" operator="notEqual">
      <formula>""</formula>
    </cfRule>
  </conditionalFormatting>
  <conditionalFormatting sqref="A21:D21">
    <cfRule type="cellIs" dxfId="8" priority="3" operator="notEqual">
      <formula>""</formula>
    </cfRule>
  </conditionalFormatting>
  <conditionalFormatting sqref="K15">
    <cfRule type="containsErrors" dxfId="7" priority="4">
      <formula>0</formula>
    </cfRule>
  </conditionalFormatting>
  <conditionalFormatting sqref="K20">
    <cfRule type="containsErrors" dxfId="6" priority="5">
      <formula>0</formula>
    </cfRule>
  </conditionalFormatting>
  <conditionalFormatting sqref="K5">
    <cfRule type="cellIs" dxfId="5" priority="6" operator="notEqual">
      <formula>""</formula>
    </cfRule>
  </conditionalFormatting>
  <conditionalFormatting sqref="A16:D16">
    <cfRule type="cellIs" dxfId="4" priority="7" operator="notEqual">
      <formula>""</formula>
    </cfRule>
  </conditionalFormatting>
  <conditionalFormatting sqref="K10">
    <cfRule type="containsErrors" dxfId="3" priority="8">
      <formula>0</formula>
    </cfRule>
  </conditionalFormatting>
  <conditionalFormatting sqref="E10:F10">
    <cfRule type="cellIs" dxfId="2" priority="9" operator="equal">
      <formula>"NA"</formula>
    </cfRule>
  </conditionalFormatting>
  <conditionalFormatting sqref="E15:F15">
    <cfRule type="cellIs" dxfId="1" priority="10" operator="equal">
      <formula>"NA"</formula>
    </cfRule>
  </conditionalFormatting>
  <conditionalFormatting sqref="E20:F20">
    <cfRule type="cellIs" dxfId="0" priority="11" operator="equal">
      <formula>"NA"</formula>
    </cfRule>
  </conditionalFormatting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5703125" customWidth="1"/>
  </cols>
  <sheetData/>
  <customSheetViews>
    <customSheetView guid="{54B7A8A3-DAF1-464E-A049-7F1C4FDD375C}">
      <pageMargins left="0.7" right="0.7" top="0.75" bottom="0.75" header="0.51180555555555496" footer="0.51180555555555496"/>
      <pageSetup firstPageNumber="0" orientation="portrait" horizontalDpi="300" verticalDpi="300"/>
    </customSheetView>
    <customSheetView guid="{A2C11BA6-2123-4A51-8871-AD3301B957E9}">
      <pageMargins left="0.7" right="0.7" top="0.75" bottom="0.75" header="0.51180555555555496" footer="0.51180555555555496"/>
      <pageSetup firstPageNumber="0" orientation="portrait" horizontalDpi="300" verticalDpi="300"/>
    </customSheetView>
  </customSheetViews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5703125" customWidth="1"/>
  </cols>
  <sheetData/>
  <customSheetViews>
    <customSheetView guid="{54B7A8A3-DAF1-464E-A049-7F1C4FDD375C}">
      <pageMargins left="0.7" right="0.7" top="0.75" bottom="0.75" header="0.51180555555555496" footer="0.51180555555555496"/>
      <pageSetup firstPageNumber="0" orientation="portrait" horizontalDpi="300" verticalDpi="300"/>
    </customSheetView>
    <customSheetView guid="{A2C11BA6-2123-4A51-8871-AD3301B957E9}">
      <pageMargins left="0.7" right="0.7" top="0.75" bottom="0.75" header="0.51180555555555496" footer="0.51180555555555496"/>
      <pageSetup firstPageNumber="0" orientation="portrait" horizontalDpi="300" verticalDpi="300"/>
    </customSheetView>
  </customSheetView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meteor</dc:creator>
  <dc:description/>
  <cp:lastModifiedBy>dorado1</cp:lastModifiedBy>
  <cp:revision>1</cp:revision>
  <dcterms:created xsi:type="dcterms:W3CDTF">2019-10-07T14:57:02Z</dcterms:created>
  <dcterms:modified xsi:type="dcterms:W3CDTF">2020-09-15T16:40:39Z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MBARI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