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2"/>
  </bookViews>
  <sheets>
    <sheet name="Power Budget" sheetId="1" r:id="rId1"/>
    <sheet name="PC Comparison" sheetId="2" r:id="rId2"/>
    <sheet name="Sheet3" sheetId="3" r:id="rId3"/>
  </sheets>
  <definedNames>
    <definedName name="_xlnm.Print_Area" localSheetId="1">'PC Comparison'!$A$1:$H$49</definedName>
  </definedNames>
  <calcPr calcId="145621"/>
</workbook>
</file>

<file path=xl/calcChain.xml><?xml version="1.0" encoding="utf-8"?>
<calcChain xmlns="http://schemas.openxmlformats.org/spreadsheetml/2006/main">
  <c r="J15" i="3" l="1"/>
  <c r="J14" i="3"/>
  <c r="J18" i="3"/>
  <c r="B10" i="3"/>
  <c r="B11" i="3" s="1"/>
  <c r="B12" i="3" s="1"/>
  <c r="B13" i="3" s="1"/>
  <c r="B14" i="3" s="1"/>
  <c r="B16" i="3" s="1"/>
  <c r="B17" i="3" s="1"/>
  <c r="B15" i="3" s="1"/>
  <c r="B18" i="3" s="1"/>
  <c r="J17" i="3"/>
  <c r="J16" i="3"/>
  <c r="J13" i="3"/>
  <c r="J9" i="3"/>
  <c r="J10" i="3"/>
  <c r="J11" i="3"/>
  <c r="J12" i="3"/>
  <c r="J19" i="3" l="1"/>
  <c r="J20" i="3" s="1"/>
  <c r="J22" i="3" s="1"/>
  <c r="G44" i="2"/>
  <c r="H44" i="2"/>
  <c r="F44" i="2"/>
  <c r="D44" i="2"/>
  <c r="E44" i="2"/>
  <c r="C44" i="2"/>
  <c r="D10" i="1" l="1"/>
  <c r="C25" i="1" l="1"/>
  <c r="D25" i="1" s="1"/>
  <c r="C26" i="1"/>
  <c r="C24" i="1"/>
  <c r="C23" i="1"/>
  <c r="F19" i="1"/>
  <c r="E19" i="1"/>
  <c r="D24" i="1" l="1"/>
  <c r="D23" i="1"/>
  <c r="D26" i="1"/>
</calcChain>
</file>

<file path=xl/sharedStrings.xml><?xml version="1.0" encoding="utf-8"?>
<sst xmlns="http://schemas.openxmlformats.org/spreadsheetml/2006/main" count="306" uniqueCount="230">
  <si>
    <t>Voltage Input</t>
  </si>
  <si>
    <t>Maximum Power (W)</t>
  </si>
  <si>
    <t>DC SUPPLY</t>
  </si>
  <si>
    <t>Voltage Bus</t>
  </si>
  <si>
    <t>24VDC</t>
  </si>
  <si>
    <t>Primary Load</t>
  </si>
  <si>
    <t>PC/104</t>
  </si>
  <si>
    <t>Camera</t>
  </si>
  <si>
    <t>Laser</t>
  </si>
  <si>
    <t>Spectrometer</t>
  </si>
  <si>
    <t>5VDC A</t>
  </si>
  <si>
    <t>5VDC B</t>
  </si>
  <si>
    <t>100-375VDC</t>
  </si>
  <si>
    <t>+/- 15VDC</t>
  </si>
  <si>
    <t xml:space="preserve">24VDC </t>
  </si>
  <si>
    <t xml:space="preserve">12VDC </t>
  </si>
  <si>
    <t>TYPICAL LOADS</t>
  </si>
  <si>
    <t>Item</t>
  </si>
  <si>
    <t>Voltage (VDC)</t>
  </si>
  <si>
    <t>Maximum Load (W)</t>
  </si>
  <si>
    <t>Nominal Load (W)</t>
  </si>
  <si>
    <t>Fans</t>
  </si>
  <si>
    <t>?</t>
  </si>
  <si>
    <t>Current Bus Assignment</t>
  </si>
  <si>
    <t>12VDC</t>
  </si>
  <si>
    <t>Total System Loads:</t>
  </si>
  <si>
    <t>Remaining Power (W)</t>
  </si>
  <si>
    <t>Current Load (W)</t>
  </si>
  <si>
    <t>POWER DISTRIBUTION (MAXIMUM LOADS)</t>
  </si>
  <si>
    <t>Total:</t>
  </si>
  <si>
    <t>DORISS II Existing  Power Budget</t>
  </si>
  <si>
    <t>Spectrometerr(&amp; Heater)</t>
  </si>
  <si>
    <t>Remaining Power w/o PC104 (W)</t>
  </si>
  <si>
    <t>Core Module</t>
  </si>
  <si>
    <t>Size</t>
  </si>
  <si>
    <t xml:space="preserve">General </t>
  </si>
  <si>
    <t>Processor</t>
  </si>
  <si>
    <t>Operating Temp</t>
  </si>
  <si>
    <t>Airflow Requirement</t>
  </si>
  <si>
    <t>Shock Resistance</t>
  </si>
  <si>
    <t>Add-ons</t>
  </si>
  <si>
    <t>Falcon EPU</t>
  </si>
  <si>
    <t>PCIe Analog/Digital</t>
  </si>
  <si>
    <t>MBARI Fanout Card</t>
  </si>
  <si>
    <t>None</t>
  </si>
  <si>
    <t xml:space="preserve"> REQUIREMENTS</t>
  </si>
  <si>
    <t>Max: 7"x4"x5.5"h</t>
  </si>
  <si>
    <t>Operating System</t>
  </si>
  <si>
    <t>Windows 7 or Newer</t>
  </si>
  <si>
    <t>Mass Storage</t>
  </si>
  <si>
    <t>Rotating Drive</t>
  </si>
  <si>
    <t>Flash/SSD</t>
  </si>
  <si>
    <t>-10 to 50C</t>
  </si>
  <si>
    <t>Device I/O</t>
  </si>
  <si>
    <t>USB</t>
  </si>
  <si>
    <t>SERIAL PORT</t>
  </si>
  <si>
    <t>Analog Input</t>
  </si>
  <si>
    <t>Analog Output</t>
  </si>
  <si>
    <t>3 (temp) + 1?(humid)</t>
  </si>
  <si>
    <t>Digital I/O</t>
  </si>
  <si>
    <t>Relay Switch</t>
  </si>
  <si>
    <t>1 (Laser Power)</t>
  </si>
  <si>
    <t>Network Interfaces</t>
  </si>
  <si>
    <t>1 (100Mb/s+)</t>
  </si>
  <si>
    <t>Power (W)</t>
  </si>
  <si>
    <t>5VDC</t>
  </si>
  <si>
    <t>5 VDC</t>
  </si>
  <si>
    <t>75 W</t>
  </si>
  <si>
    <t>Windows/Linux</t>
  </si>
  <si>
    <t>6.5"x4.5"</t>
  </si>
  <si>
    <t>Versalogic</t>
  </si>
  <si>
    <t>Board Support Packages</t>
  </si>
  <si>
    <t>Yes</t>
  </si>
  <si>
    <t>Drivers Only</t>
  </si>
  <si>
    <t>(8) 0-5V 10Bit</t>
  </si>
  <si>
    <t>Adlink CM1-86DX2</t>
  </si>
  <si>
    <t>-40 to 85C</t>
  </si>
  <si>
    <t>5VDC +/-5%</t>
  </si>
  <si>
    <t>MIL Spec</t>
  </si>
  <si>
    <t>CompactFlash, mSATA</t>
  </si>
  <si>
    <t>2x micoSD</t>
  </si>
  <si>
    <t>1x 1Gb/s</t>
  </si>
  <si>
    <t>2 (via UART on Fanout)</t>
  </si>
  <si>
    <t>4x USB 2.0</t>
  </si>
  <si>
    <t>4x RS232/RS422</t>
  </si>
  <si>
    <t>4x (0-5VDC), 4x (-10-0VDC)</t>
  </si>
  <si>
    <t>One of the below</t>
  </si>
  <si>
    <t>1 (legacy digital controller)</t>
  </si>
  <si>
    <t>Lippert Adlink</t>
  </si>
  <si>
    <t>Manufacturer</t>
  </si>
  <si>
    <t>8-17VDC</t>
  </si>
  <si>
    <t>9.6 W</t>
  </si>
  <si>
    <t>12.7 W</t>
  </si>
  <si>
    <t>Memory</t>
  </si>
  <si>
    <t>1-2GB</t>
  </si>
  <si>
    <t>2GB</t>
  </si>
  <si>
    <t>Intel Atom 32/64 1.8 GHz</t>
  </si>
  <si>
    <t>DM&amp;P Vortex86DX2 1GHz</t>
  </si>
  <si>
    <t>7 W</t>
  </si>
  <si>
    <t>1x 100Mb/s + 1x 1Gb/s</t>
  </si>
  <si>
    <t>3x USB 2.0</t>
  </si>
  <si>
    <t>2x-4x RS-232/485</t>
  </si>
  <si>
    <t>1x microSD</t>
  </si>
  <si>
    <t>1x SATA I</t>
  </si>
  <si>
    <t>1x SATA III</t>
  </si>
  <si>
    <t>2x SATA II</t>
  </si>
  <si>
    <t>3.7"x3.5"</t>
  </si>
  <si>
    <t>2.2"x3.3"</t>
  </si>
  <si>
    <t>6x USB 2.0</t>
  </si>
  <si>
    <t>4x RS-232/485/422</t>
  </si>
  <si>
    <t xml:space="preserve">8x -10 to 10 VDC </t>
  </si>
  <si>
    <t>4x 0-5VDC</t>
  </si>
  <si>
    <t>3x</t>
  </si>
  <si>
    <t>16x 3.3VDC</t>
  </si>
  <si>
    <t>8x GPIO</t>
  </si>
  <si>
    <t xml:space="preserve">Cost </t>
  </si>
  <si>
    <t>Core</t>
  </si>
  <si>
    <t>Additional Board</t>
  </si>
  <si>
    <t>TOTAL COST</t>
  </si>
  <si>
    <t>Test Kits</t>
  </si>
  <si>
    <t>Software Licenses</t>
  </si>
  <si>
    <t>Intel Atom 32 1.6 GHz</t>
  </si>
  <si>
    <t>Additional Board (MBARI)</t>
  </si>
  <si>
    <t>2GB - 4GB</t>
  </si>
  <si>
    <t>Bengal PC104</t>
  </si>
  <si>
    <t>Drivers</t>
  </si>
  <si>
    <t>5VDC +/- 10%</t>
  </si>
  <si>
    <t>Atom3815 1.46GHz</t>
  </si>
  <si>
    <t>PC104 2x PCIe expansion card</t>
  </si>
  <si>
    <t>8 W</t>
  </si>
  <si>
    <t>8GB</t>
  </si>
  <si>
    <t>4.3"x3.7"</t>
  </si>
  <si>
    <t>1s SATAII</t>
  </si>
  <si>
    <t>mSATA via PCIe</t>
  </si>
  <si>
    <t>5x USB 2.0 1x USB3.0</t>
  </si>
  <si>
    <t>2x RS-232/485/422</t>
  </si>
  <si>
    <t>18x DIO 3.3V</t>
  </si>
  <si>
    <t>0 (but available PCIe Card</t>
  </si>
  <si>
    <t>2x 1Gb/s</t>
  </si>
  <si>
    <t>Aries SBC</t>
  </si>
  <si>
    <t>4.5"x4.0"</t>
  </si>
  <si>
    <t>WES7 Preloaded</t>
  </si>
  <si>
    <t>MIL-STD</t>
  </si>
  <si>
    <t>8W</t>
  </si>
  <si>
    <t>1x SATA II</t>
  </si>
  <si>
    <t>3x USB 2.0,  1x USB3.0</t>
  </si>
  <si>
    <t>16x 16Bit</t>
  </si>
  <si>
    <t>4x 16Bit</t>
  </si>
  <si>
    <t>22x 3.3V</t>
  </si>
  <si>
    <t>MIO-2263</t>
  </si>
  <si>
    <t>Iguana</t>
  </si>
  <si>
    <t>Advantech</t>
  </si>
  <si>
    <t>microSD Card</t>
  </si>
  <si>
    <t>mSATA Card</t>
  </si>
  <si>
    <t>Diamond Systems</t>
  </si>
  <si>
    <t>mSata Card</t>
  </si>
  <si>
    <t>2.8"x3.9"</t>
  </si>
  <si>
    <t>Intel Celeron</t>
  </si>
  <si>
    <t>0-60C</t>
  </si>
  <si>
    <t>DDR RAM</t>
  </si>
  <si>
    <t>Lower due to RAM</t>
  </si>
  <si>
    <t>12VDC +/-10%</t>
  </si>
  <si>
    <t>9 W</t>
  </si>
  <si>
    <t>1x half mSATA</t>
  </si>
  <si>
    <t>8GB max external</t>
  </si>
  <si>
    <t>3x USB 2.0, 1x USB 3.0</t>
  </si>
  <si>
    <t>1x RS-232, 2x RS-232/422/485</t>
  </si>
  <si>
    <t>DORISS II Embedded Processor Upgrade Options</t>
  </si>
  <si>
    <t>Author:</t>
  </si>
  <si>
    <t>Eric Martin</t>
  </si>
  <si>
    <t>Last Modified:</t>
  </si>
  <si>
    <t>Design Risk (Scale 1-10 High)</t>
  </si>
  <si>
    <t>Labor Costs (Estimated Hours)</t>
  </si>
  <si>
    <t>USB AIN</t>
  </si>
  <si>
    <t>5 (Size Constraints)</t>
  </si>
  <si>
    <t>2 (Software)</t>
  </si>
  <si>
    <t>Yes active</t>
  </si>
  <si>
    <t>6 (very modular)</t>
  </si>
  <si>
    <t>Notes</t>
  </si>
  <si>
    <t xml:space="preserve">The proverbial silver bullet. However, this unit is not shipping for 30 days, and that date could extend. </t>
  </si>
  <si>
    <t>PCIe slot could be for AIN, but will run OS off of microSD. Other option is a USB or Serial A/D. Also requires a VICOR swap, pushing all 5V generation onto the Falcon.</t>
  </si>
  <si>
    <t>8 (no native AIN)</t>
  </si>
  <si>
    <t>5 (performance)</t>
  </si>
  <si>
    <t>1GB (Soldered on)</t>
  </si>
  <si>
    <t>Slowest processor of the bunch, but the onboard analog and price are right. Would need ext switch circuit for laser control. Still a good option for a singular board, low-cost solution.</t>
  </si>
  <si>
    <t xml:space="preserve">Another win, however the board is large enough that I will take over that horizontal space in the housing, and connectors will be close to edges. Also the power-on delay equipment would have to more. </t>
  </si>
  <si>
    <t xml:space="preserve">  Not really a contender, size comparative to the falcon. </t>
  </si>
  <si>
    <t xml:space="preserve">The most rugged but also the most featureless platform. There is high risk in the fact that so many peripherals must be programmed, not to mention a higher stack. Also the IO connector requires an added fanout board be designed.  (however the pinout is compatible with the falcon breakout board) Albeit for the needs of the system, </t>
  </si>
  <si>
    <t>High (no manual)</t>
  </si>
  <si>
    <t>New Stack Budget</t>
  </si>
  <si>
    <t>Date:</t>
  </si>
  <si>
    <t>Cost Breakdown</t>
  </si>
  <si>
    <t xml:space="preserve">Item # </t>
  </si>
  <si>
    <t>Quantity</t>
  </si>
  <si>
    <t>Unit Cost ($)</t>
  </si>
  <si>
    <t>Total Cost ($)</t>
  </si>
  <si>
    <t>Distributor</t>
  </si>
  <si>
    <t>Digi-Key</t>
  </si>
  <si>
    <t>MFG P/N</t>
  </si>
  <si>
    <t>VL-EPU-2610-EDPN</t>
  </si>
  <si>
    <t>VL-CKR-FALC-N</t>
  </si>
  <si>
    <t>Cable Kit</t>
  </si>
  <si>
    <t>Mounting Plate</t>
  </si>
  <si>
    <t>VL-HDW-405</t>
  </si>
  <si>
    <t>Mounting Screws</t>
  </si>
  <si>
    <t>VL-HDW-108</t>
  </si>
  <si>
    <t>A/D PCIe Module</t>
  </si>
  <si>
    <t>VL-MPEe-A1E</t>
  </si>
  <si>
    <t>Samsung SSD 120GB</t>
  </si>
  <si>
    <t>SAMSUNG MZ-75E120B/AM</t>
  </si>
  <si>
    <t>Samsung</t>
  </si>
  <si>
    <t>CA Sales Tax</t>
  </si>
  <si>
    <t>Estimated Shipping</t>
  </si>
  <si>
    <t>Total Cost</t>
  </si>
  <si>
    <t>MBARI Fanout Boards</t>
  </si>
  <si>
    <t>DOR0006</t>
  </si>
  <si>
    <t>Advanced Circuits</t>
  </si>
  <si>
    <t>MBARI</t>
  </si>
  <si>
    <t>&lt;muliple items&gt;</t>
  </si>
  <si>
    <t>Board Components for 2 Fanouts</t>
  </si>
  <si>
    <t>Subtotal</t>
  </si>
  <si>
    <t>Lead Time</t>
  </si>
  <si>
    <t>Immediate</t>
  </si>
  <si>
    <t>2 weeks</t>
  </si>
  <si>
    <t>&lt;multiple mfgs&gt;</t>
  </si>
  <si>
    <t xml:space="preserve">Windows Embedded Standard 7 </t>
  </si>
  <si>
    <t>Microsoft</t>
  </si>
  <si>
    <t>Bsquare</t>
  </si>
  <si>
    <t>A/D Module Cable Kit</t>
  </si>
  <si>
    <t>VL-CBR-2004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</si>
</sst>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2" borderId="0" xfId="0" applyFont="1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2" fillId="0" borderId="0" xfId="0" quotePrefix="1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quotePrefix="1" applyAlignment="1">
      <alignment horizontal="left"/>
    </xf>
    <xf numFmtId="0" fontId="6" fillId="0" borderId="0" xfId="0" applyFont="1"/>
    <xf numFmtId="44" fontId="0" fillId="0" borderId="0" xfId="1" applyFont="1"/>
    <xf numFmtId="44" fontId="0" fillId="0" borderId="0" xfId="1" applyFont="1" applyAlignment="1">
      <alignment horizontal="left"/>
    </xf>
    <xf numFmtId="22" fontId="0" fillId="0" borderId="0" xfId="0" applyNumberFormat="1"/>
    <xf numFmtId="0" fontId="7" fillId="0" borderId="0" xfId="0" applyFont="1"/>
    <xf numFmtId="0" fontId="4" fillId="0" borderId="0" xfId="0" applyFont="1" applyAlignment="1">
      <alignment vertical="top"/>
    </xf>
    <xf numFmtId="0" fontId="8" fillId="0" borderId="0" xfId="0" applyFont="1"/>
    <xf numFmtId="44" fontId="8" fillId="0" borderId="0" xfId="1" applyFont="1"/>
    <xf numFmtId="0" fontId="10" fillId="0" borderId="0" xfId="0" applyFont="1"/>
    <xf numFmtId="44" fontId="8" fillId="0" borderId="0" xfId="1" applyNumberFormat="1" applyFont="1"/>
    <xf numFmtId="0" fontId="11" fillId="0" borderId="0" xfId="0" applyFont="1"/>
    <xf numFmtId="0" fontId="12" fillId="0" borderId="0" xfId="0" applyFont="1"/>
    <xf numFmtId="0" fontId="9" fillId="0" borderId="0" xfId="0" applyFont="1" applyBorder="1"/>
    <xf numFmtId="44" fontId="10" fillId="0" borderId="0" xfId="1" applyFont="1" applyBorder="1"/>
    <xf numFmtId="14" fontId="10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44" fontId="13" fillId="0" borderId="0" xfId="1" applyFont="1"/>
    <xf numFmtId="44" fontId="13" fillId="0" borderId="0" xfId="1" applyNumberFormat="1" applyFont="1"/>
  </cellXfs>
  <cellStyles count="2">
    <cellStyle name="Currency" xfId="1" builtinId="4"/>
    <cellStyle name="Normal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B4:E9" totalsRowShown="0" headerRowDxfId="39" dataDxfId="38">
  <autoFilter ref="B4:E9"/>
  <tableColumns count="4">
    <tableColumn id="1" name="Voltage Bus" dataDxfId="37"/>
    <tableColumn id="2" name="Voltage Input" dataDxfId="36"/>
    <tableColumn id="3" name="Maximum Power (W)" dataDxfId="35"/>
    <tableColumn id="4" name="Primary Load" dataDxfId="3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13:F18" totalsRowShown="0" headerRowDxfId="33" dataDxfId="32">
  <autoFilter ref="B13:F18"/>
  <tableColumns count="5">
    <tableColumn id="1" name="Item" dataDxfId="31"/>
    <tableColumn id="2" name="Voltage (VDC)" dataDxfId="30"/>
    <tableColumn id="3" name="Current Bus Assignment" dataDxfId="29"/>
    <tableColumn id="4" name="Maximum Load (W)" dataDxfId="28"/>
    <tableColumn id="5" name="Nominal Load (W)" dataDxfId="2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22:D26" totalsRowShown="0" headerRowDxfId="26" dataDxfId="25">
  <autoFilter ref="B22:D26"/>
  <tableColumns count="3">
    <tableColumn id="1" name="Voltage Bus" dataDxfId="24"/>
    <tableColumn id="2" name="Current Load (W)" dataDxfId="23"/>
    <tableColumn id="3" name="Remaining Power (W)" dataDxfId="22">
      <calculatedColumnFormula>D5-C23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F22:F26" totalsRowShown="0" headerRowDxfId="21" dataDxfId="20">
  <autoFilter ref="F22:F26"/>
  <tableColumns count="1">
    <tableColumn id="1" name="Remaining Power w/o PC104 (W)" dataDxfId="19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6:H43" totalsRowShown="0" headerRowDxfId="18">
  <autoFilter ref="A6:H43"/>
  <tableColumns count="8">
    <tableColumn id="1" name="Core Module"/>
    <tableColumn id="2" name=" REQUIREMENTS" dataDxfId="17"/>
    <tableColumn id="3" name="Falcon EPU" dataDxfId="16"/>
    <tableColumn id="4" name="MIO-2263" dataDxfId="15"/>
    <tableColumn id="5" name="Adlink CM1-86DX2" dataDxfId="14"/>
    <tableColumn id="6" name="Bengal PC104" dataDxfId="13"/>
    <tableColumn id="7" name="Aries SBC" dataDxfId="12"/>
    <tableColumn id="8" name="Iguana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B8:J18" totalsRowShown="0" headerRowDxfId="10" dataDxfId="9">
  <autoFilter ref="B8:J18"/>
  <tableColumns count="9">
    <tableColumn id="1" name="Item # " dataDxfId="3"/>
    <tableColumn id="2" name="Item" dataDxfId="4"/>
    <tableColumn id="8" name="MFG P/N" dataDxfId="8"/>
    <tableColumn id="3" name="Manufacturer" dataDxfId="7"/>
    <tableColumn id="7" name="Distributor" dataDxfId="6"/>
    <tableColumn id="10" name="Lead Time" dataDxfId="2"/>
    <tableColumn id="4" name="Quantity" dataDxfId="0"/>
    <tableColumn id="5" name="Unit Cost ($)" dataDxfId="1" dataCellStyle="Currency"/>
    <tableColumn id="6" name="Total Cost ($)" dataDxfId="5" dataCellStyle="Currency">
      <calculatedColumnFormula>Table6[[#This Row],[Unit Cost ($)]]*Table6[[#This Row],[Quantity]]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versalogic.com/products/DS.asp?ProductID=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27" sqref="A1:G27"/>
    </sheetView>
  </sheetViews>
  <sheetFormatPr defaultRowHeight="15" x14ac:dyDescent="0.25"/>
  <cols>
    <col min="1" max="1" width="2.5703125" customWidth="1"/>
    <col min="2" max="2" width="18.5703125" customWidth="1"/>
    <col min="3" max="3" width="11.42578125" customWidth="1"/>
    <col min="4" max="4" width="15.85546875" customWidth="1"/>
    <col min="5" max="5" width="14.28515625" customWidth="1"/>
    <col min="6" max="6" width="22.7109375" customWidth="1"/>
    <col min="7" max="7" width="2.7109375" customWidth="1"/>
  </cols>
  <sheetData>
    <row r="1" spans="1:7" ht="11.25" customHeight="1" x14ac:dyDescent="0.25">
      <c r="A1" s="9"/>
      <c r="B1" s="10"/>
      <c r="C1" s="1"/>
      <c r="D1" s="1"/>
      <c r="E1" s="1"/>
      <c r="F1" s="1"/>
      <c r="G1" s="11"/>
    </row>
    <row r="2" spans="1:7" x14ac:dyDescent="0.25">
      <c r="A2" s="12"/>
      <c r="B2" s="6" t="s">
        <v>30</v>
      </c>
      <c r="C2" s="2"/>
      <c r="D2" s="2"/>
      <c r="E2" s="2"/>
      <c r="F2" s="2"/>
      <c r="G2" s="13"/>
    </row>
    <row r="3" spans="1:7" x14ac:dyDescent="0.25">
      <c r="A3" s="12"/>
      <c r="B3" s="7" t="s">
        <v>2</v>
      </c>
      <c r="C3" s="2"/>
      <c r="D3" s="2"/>
      <c r="E3" s="2"/>
      <c r="F3" s="2"/>
      <c r="G3" s="13"/>
    </row>
    <row r="4" spans="1:7" x14ac:dyDescent="0.25">
      <c r="A4" s="12"/>
      <c r="B4" s="2" t="s">
        <v>3</v>
      </c>
      <c r="C4" s="2" t="s">
        <v>0</v>
      </c>
      <c r="D4" s="2" t="s">
        <v>1</v>
      </c>
      <c r="E4" s="2" t="s">
        <v>5</v>
      </c>
      <c r="F4" s="2"/>
      <c r="G4" s="13"/>
    </row>
    <row r="5" spans="1:7" x14ac:dyDescent="0.25">
      <c r="A5" s="12"/>
      <c r="B5" s="2" t="s">
        <v>10</v>
      </c>
      <c r="C5" s="2" t="s">
        <v>12</v>
      </c>
      <c r="D5" s="2">
        <v>75</v>
      </c>
      <c r="E5" s="2" t="s">
        <v>6</v>
      </c>
      <c r="F5" s="2"/>
      <c r="G5" s="13"/>
    </row>
    <row r="6" spans="1:7" x14ac:dyDescent="0.25">
      <c r="A6" s="12"/>
      <c r="B6" s="2" t="s">
        <v>11</v>
      </c>
      <c r="C6" s="2" t="s">
        <v>12</v>
      </c>
      <c r="D6" s="2">
        <v>75</v>
      </c>
      <c r="E6" s="2" t="s">
        <v>7</v>
      </c>
      <c r="F6" s="2"/>
      <c r="G6" s="13"/>
    </row>
    <row r="7" spans="1:7" x14ac:dyDescent="0.25">
      <c r="A7" s="12"/>
      <c r="B7" s="2" t="s">
        <v>14</v>
      </c>
      <c r="C7" s="2" t="s">
        <v>12</v>
      </c>
      <c r="D7" s="2">
        <v>100</v>
      </c>
      <c r="E7" s="2" t="s">
        <v>8</v>
      </c>
      <c r="F7" s="2"/>
      <c r="G7" s="13"/>
    </row>
    <row r="8" spans="1:7" x14ac:dyDescent="0.25">
      <c r="A8" s="12"/>
      <c r="B8" s="2" t="s">
        <v>15</v>
      </c>
      <c r="C8" s="2" t="s">
        <v>12</v>
      </c>
      <c r="D8" s="2">
        <v>75</v>
      </c>
      <c r="E8" s="2" t="s">
        <v>9</v>
      </c>
      <c r="F8" s="2"/>
      <c r="G8" s="13"/>
    </row>
    <row r="9" spans="1:7" x14ac:dyDescent="0.25">
      <c r="A9" s="12"/>
      <c r="B9" s="8" t="s">
        <v>13</v>
      </c>
      <c r="C9" s="2" t="s">
        <v>4</v>
      </c>
      <c r="D9" s="2">
        <v>20</v>
      </c>
      <c r="E9" s="2" t="s">
        <v>7</v>
      </c>
      <c r="F9" s="2"/>
      <c r="G9" s="13"/>
    </row>
    <row r="10" spans="1:7" x14ac:dyDescent="0.25">
      <c r="A10" s="12"/>
      <c r="B10" s="2"/>
      <c r="C10" s="3" t="s">
        <v>29</v>
      </c>
      <c r="D10" s="2">
        <f>SUM(Table1[Maximum Power (W)])</f>
        <v>345</v>
      </c>
      <c r="E10" s="2"/>
      <c r="F10" s="2"/>
      <c r="G10" s="13"/>
    </row>
    <row r="11" spans="1:7" x14ac:dyDescent="0.25">
      <c r="A11" s="12"/>
      <c r="B11" s="2"/>
      <c r="C11" s="2"/>
      <c r="D11" s="2"/>
      <c r="E11" s="2"/>
      <c r="F11" s="2"/>
      <c r="G11" s="13"/>
    </row>
    <row r="12" spans="1:7" x14ac:dyDescent="0.25">
      <c r="A12" s="12"/>
      <c r="B12" s="7" t="s">
        <v>16</v>
      </c>
      <c r="C12" s="2"/>
      <c r="D12" s="2"/>
      <c r="E12" s="2"/>
      <c r="F12" s="2"/>
      <c r="G12" s="13"/>
    </row>
    <row r="13" spans="1:7" x14ac:dyDescent="0.25">
      <c r="A13" s="12"/>
      <c r="B13" s="2" t="s">
        <v>17</v>
      </c>
      <c r="C13" s="2" t="s">
        <v>18</v>
      </c>
      <c r="D13" s="2" t="s">
        <v>23</v>
      </c>
      <c r="E13" s="2" t="s">
        <v>19</v>
      </c>
      <c r="F13" s="2" t="s">
        <v>20</v>
      </c>
      <c r="G13" s="13"/>
    </row>
    <row r="14" spans="1:7" x14ac:dyDescent="0.25">
      <c r="A14" s="12"/>
      <c r="B14" s="2" t="s">
        <v>6</v>
      </c>
      <c r="C14" s="2">
        <v>5</v>
      </c>
      <c r="D14" s="5" t="s">
        <v>10</v>
      </c>
      <c r="E14" s="2">
        <v>15</v>
      </c>
      <c r="F14" s="2">
        <v>12.5</v>
      </c>
      <c r="G14" s="13"/>
    </row>
    <row r="15" spans="1:7" x14ac:dyDescent="0.25">
      <c r="A15" s="12"/>
      <c r="B15" s="2" t="s">
        <v>8</v>
      </c>
      <c r="C15" s="2">
        <v>24</v>
      </c>
      <c r="D15" s="5" t="s">
        <v>4</v>
      </c>
      <c r="E15" s="2">
        <v>75</v>
      </c>
      <c r="F15" s="2">
        <v>40</v>
      </c>
      <c r="G15" s="13"/>
    </row>
    <row r="16" spans="1:7" x14ac:dyDescent="0.25">
      <c r="A16" s="12"/>
      <c r="B16" s="2" t="s">
        <v>31</v>
      </c>
      <c r="C16" s="2">
        <v>12</v>
      </c>
      <c r="D16" s="5" t="s">
        <v>24</v>
      </c>
      <c r="E16" s="2">
        <v>75</v>
      </c>
      <c r="F16" s="2">
        <v>3.3</v>
      </c>
      <c r="G16" s="13"/>
    </row>
    <row r="17" spans="1:7" x14ac:dyDescent="0.25">
      <c r="A17" s="12"/>
      <c r="B17" s="2" t="s">
        <v>7</v>
      </c>
      <c r="C17" s="2">
        <v>5</v>
      </c>
      <c r="D17" s="5" t="s">
        <v>11</v>
      </c>
      <c r="E17" s="2">
        <v>20</v>
      </c>
      <c r="F17" s="2">
        <v>18</v>
      </c>
      <c r="G17" s="13"/>
    </row>
    <row r="18" spans="1:7" x14ac:dyDescent="0.25">
      <c r="A18" s="12"/>
      <c r="B18" s="2" t="s">
        <v>21</v>
      </c>
      <c r="C18" s="2">
        <v>12</v>
      </c>
      <c r="D18" s="5" t="s">
        <v>24</v>
      </c>
      <c r="E18" s="3" t="s">
        <v>22</v>
      </c>
      <c r="F18" s="3" t="s">
        <v>22</v>
      </c>
      <c r="G18" s="13"/>
    </row>
    <row r="19" spans="1:7" x14ac:dyDescent="0.25">
      <c r="A19" s="12"/>
      <c r="B19" s="2"/>
      <c r="C19" s="2"/>
      <c r="D19" s="2" t="s">
        <v>25</v>
      </c>
      <c r="E19" s="2">
        <f>SUM(Table2[Maximum Load (W)])</f>
        <v>185</v>
      </c>
      <c r="F19" s="2">
        <f>SUM(Table2[Nominal Load (W)])</f>
        <v>73.8</v>
      </c>
      <c r="G19" s="13"/>
    </row>
    <row r="20" spans="1:7" x14ac:dyDescent="0.25">
      <c r="A20" s="12"/>
      <c r="B20" s="2"/>
      <c r="C20" s="2"/>
      <c r="D20" s="2"/>
      <c r="E20" s="2"/>
      <c r="F20" s="2"/>
      <c r="G20" s="13"/>
    </row>
    <row r="21" spans="1:7" x14ac:dyDescent="0.25">
      <c r="A21" s="12"/>
      <c r="B21" s="7" t="s">
        <v>28</v>
      </c>
      <c r="C21" s="2"/>
      <c r="D21" s="2"/>
      <c r="E21" s="2"/>
      <c r="F21" s="2"/>
      <c r="G21" s="13"/>
    </row>
    <row r="22" spans="1:7" x14ac:dyDescent="0.25">
      <c r="A22" s="12"/>
      <c r="B22" s="2" t="s">
        <v>3</v>
      </c>
      <c r="C22" s="2" t="s">
        <v>27</v>
      </c>
      <c r="D22" s="2" t="s">
        <v>26</v>
      </c>
      <c r="E22" s="2"/>
      <c r="F22" s="2" t="s">
        <v>32</v>
      </c>
      <c r="G22" s="13"/>
    </row>
    <row r="23" spans="1:7" x14ac:dyDescent="0.25">
      <c r="A23" s="12"/>
      <c r="B23" s="4" t="s">
        <v>10</v>
      </c>
      <c r="C23" s="2">
        <f>E14</f>
        <v>15</v>
      </c>
      <c r="D23" s="2">
        <f>D5-C23</f>
        <v>60</v>
      </c>
      <c r="E23" s="2"/>
      <c r="F23" s="2">
        <v>75</v>
      </c>
      <c r="G23" s="13"/>
    </row>
    <row r="24" spans="1:7" x14ac:dyDescent="0.25">
      <c r="A24" s="12"/>
      <c r="B24" s="2" t="s">
        <v>11</v>
      </c>
      <c r="C24" s="2">
        <f>E17</f>
        <v>20</v>
      </c>
      <c r="D24" s="2">
        <f>D6-C24</f>
        <v>55</v>
      </c>
      <c r="E24" s="2"/>
      <c r="F24" s="2">
        <v>55</v>
      </c>
      <c r="G24" s="13"/>
    </row>
    <row r="25" spans="1:7" x14ac:dyDescent="0.25">
      <c r="A25" s="12"/>
      <c r="B25" s="4" t="s">
        <v>14</v>
      </c>
      <c r="C25" s="2">
        <f>E15+D9</f>
        <v>95</v>
      </c>
      <c r="D25" s="2">
        <f>D7-C25</f>
        <v>5</v>
      </c>
      <c r="E25" s="2"/>
      <c r="F25" s="2">
        <v>5</v>
      </c>
      <c r="G25" s="13"/>
    </row>
    <row r="26" spans="1:7" x14ac:dyDescent="0.25">
      <c r="A26" s="12"/>
      <c r="B26" s="2" t="s">
        <v>15</v>
      </c>
      <c r="C26" s="2">
        <f>E16</f>
        <v>75</v>
      </c>
      <c r="D26" s="2">
        <f>D8-C26</f>
        <v>0</v>
      </c>
      <c r="E26" s="2"/>
      <c r="F26" s="2">
        <v>0</v>
      </c>
      <c r="G26" s="13"/>
    </row>
    <row r="27" spans="1:7" ht="8.25" customHeight="1" thickBot="1" x14ac:dyDescent="0.3">
      <c r="A27" s="14"/>
      <c r="B27" s="15"/>
      <c r="C27" s="15"/>
      <c r="D27" s="15"/>
      <c r="E27" s="15"/>
      <c r="F27" s="15"/>
      <c r="G27" s="16"/>
    </row>
  </sheetData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zoomScale="70" zoomScaleNormal="70" workbookViewId="0">
      <selection activeCell="B5" sqref="B5"/>
    </sheetView>
  </sheetViews>
  <sheetFormatPr defaultRowHeight="15" x14ac:dyDescent="0.25"/>
  <cols>
    <col min="1" max="1" width="25.42578125" customWidth="1"/>
    <col min="2" max="2" width="31.42578125" customWidth="1"/>
    <col min="3" max="3" width="27.140625" customWidth="1"/>
    <col min="4" max="4" width="27.5703125" customWidth="1"/>
    <col min="5" max="5" width="24.140625" customWidth="1"/>
    <col min="6" max="6" width="26.7109375" customWidth="1"/>
    <col min="7" max="7" width="23" customWidth="1"/>
    <col min="8" max="8" width="23.7109375" customWidth="1"/>
  </cols>
  <sheetData>
    <row r="1" spans="1:8" ht="23.25" x14ac:dyDescent="0.35">
      <c r="A1" s="27" t="s">
        <v>167</v>
      </c>
    </row>
    <row r="3" spans="1:8" x14ac:dyDescent="0.25">
      <c r="A3" t="s">
        <v>168</v>
      </c>
      <c r="B3" t="s">
        <v>169</v>
      </c>
    </row>
    <row r="4" spans="1:8" x14ac:dyDescent="0.25">
      <c r="A4" t="s">
        <v>170</v>
      </c>
      <c r="B4" s="26">
        <v>42061.482638888891</v>
      </c>
    </row>
    <row r="6" spans="1:8" s="18" customFormat="1" x14ac:dyDescent="0.25">
      <c r="A6" s="18" t="s">
        <v>33</v>
      </c>
      <c r="B6" s="18" t="s">
        <v>45</v>
      </c>
      <c r="C6" s="18" t="s">
        <v>41</v>
      </c>
      <c r="D6" s="18" t="s">
        <v>149</v>
      </c>
      <c r="E6" s="18" t="s">
        <v>75</v>
      </c>
      <c r="F6" s="18" t="s">
        <v>124</v>
      </c>
      <c r="G6" s="18" t="s">
        <v>139</v>
      </c>
      <c r="H6" s="18" t="s">
        <v>150</v>
      </c>
    </row>
    <row r="7" spans="1:8" s="18" customFormat="1" x14ac:dyDescent="0.25">
      <c r="A7" s="18" t="s">
        <v>89</v>
      </c>
      <c r="B7" s="21"/>
      <c r="C7" s="21" t="s">
        <v>70</v>
      </c>
      <c r="D7" s="21" t="s">
        <v>151</v>
      </c>
      <c r="E7" s="21" t="s">
        <v>88</v>
      </c>
      <c r="F7" s="21" t="s">
        <v>70</v>
      </c>
      <c r="G7" s="21" t="s">
        <v>154</v>
      </c>
      <c r="H7" s="21" t="s">
        <v>70</v>
      </c>
    </row>
    <row r="8" spans="1:8" x14ac:dyDescent="0.25">
      <c r="A8" t="s">
        <v>40</v>
      </c>
      <c r="B8" s="20"/>
      <c r="C8" s="20" t="s">
        <v>42</v>
      </c>
      <c r="D8" s="20" t="s">
        <v>173</v>
      </c>
      <c r="E8" s="20"/>
      <c r="F8" s="20" t="s">
        <v>128</v>
      </c>
      <c r="G8" s="20" t="s">
        <v>44</v>
      </c>
      <c r="H8" s="20" t="s">
        <v>44</v>
      </c>
    </row>
    <row r="9" spans="1:8" x14ac:dyDescent="0.25">
      <c r="B9" s="20"/>
      <c r="C9" s="20" t="s">
        <v>43</v>
      </c>
      <c r="D9" s="20" t="s">
        <v>155</v>
      </c>
      <c r="E9" s="20" t="s">
        <v>152</v>
      </c>
      <c r="F9" s="20" t="s">
        <v>42</v>
      </c>
      <c r="G9" s="20"/>
      <c r="H9" s="20"/>
    </row>
    <row r="10" spans="1:8" x14ac:dyDescent="0.25">
      <c r="B10" s="20"/>
      <c r="C10" s="20" t="s">
        <v>152</v>
      </c>
      <c r="D10" s="20" t="s">
        <v>159</v>
      </c>
      <c r="E10" s="20"/>
      <c r="F10" s="20" t="s">
        <v>153</v>
      </c>
      <c r="G10" s="20"/>
      <c r="H10" s="20"/>
    </row>
    <row r="11" spans="1:8" x14ac:dyDescent="0.25">
      <c r="A11" s="17" t="s">
        <v>35</v>
      </c>
      <c r="B11" s="20"/>
      <c r="C11" s="20"/>
      <c r="D11" s="20"/>
      <c r="E11" s="20"/>
      <c r="F11" s="20"/>
      <c r="G11" s="20"/>
      <c r="H11" s="20"/>
    </row>
    <row r="12" spans="1:8" x14ac:dyDescent="0.25">
      <c r="A12" t="s">
        <v>34</v>
      </c>
      <c r="B12" s="20" t="s">
        <v>46</v>
      </c>
      <c r="C12" s="20" t="s">
        <v>107</v>
      </c>
      <c r="D12" s="20" t="s">
        <v>156</v>
      </c>
      <c r="E12" s="20" t="s">
        <v>106</v>
      </c>
      <c r="F12" s="20" t="s">
        <v>131</v>
      </c>
      <c r="G12" s="20" t="s">
        <v>140</v>
      </c>
      <c r="H12" s="20" t="s">
        <v>69</v>
      </c>
    </row>
    <row r="13" spans="1:8" x14ac:dyDescent="0.25">
      <c r="A13" t="s">
        <v>36</v>
      </c>
      <c r="B13" s="20"/>
      <c r="C13" s="20" t="s">
        <v>121</v>
      </c>
      <c r="D13" s="20" t="s">
        <v>157</v>
      </c>
      <c r="E13" s="20" t="s">
        <v>97</v>
      </c>
      <c r="F13" s="20" t="s">
        <v>127</v>
      </c>
      <c r="G13" s="20"/>
      <c r="H13" s="20" t="s">
        <v>96</v>
      </c>
    </row>
    <row r="14" spans="1:8" x14ac:dyDescent="0.25">
      <c r="A14" t="s">
        <v>47</v>
      </c>
      <c r="B14" s="20" t="s">
        <v>48</v>
      </c>
      <c r="C14" s="20" t="s">
        <v>68</v>
      </c>
      <c r="D14" s="20" t="s">
        <v>68</v>
      </c>
      <c r="E14" s="20" t="s">
        <v>68</v>
      </c>
      <c r="F14" s="20" t="s">
        <v>68</v>
      </c>
      <c r="G14" s="20" t="s">
        <v>141</v>
      </c>
      <c r="H14" s="20" t="s">
        <v>68</v>
      </c>
    </row>
    <row r="15" spans="1:8" x14ac:dyDescent="0.25">
      <c r="A15" t="s">
        <v>71</v>
      </c>
      <c r="B15" s="20"/>
      <c r="C15" s="20" t="s">
        <v>72</v>
      </c>
      <c r="D15" s="20" t="s">
        <v>72</v>
      </c>
      <c r="E15" s="20" t="s">
        <v>72</v>
      </c>
      <c r="F15" s="20" t="s">
        <v>125</v>
      </c>
      <c r="G15" s="20" t="s">
        <v>22</v>
      </c>
      <c r="H15" s="20" t="s">
        <v>73</v>
      </c>
    </row>
    <row r="16" spans="1:8" x14ac:dyDescent="0.25">
      <c r="A16" t="s">
        <v>37</v>
      </c>
      <c r="B16" s="22" t="s">
        <v>52</v>
      </c>
      <c r="C16" s="20"/>
      <c r="D16" s="22" t="s">
        <v>158</v>
      </c>
      <c r="E16" s="22" t="s">
        <v>76</v>
      </c>
      <c r="F16" s="22" t="s">
        <v>76</v>
      </c>
      <c r="G16" s="22" t="s">
        <v>76</v>
      </c>
      <c r="H16" s="20"/>
    </row>
    <row r="17" spans="1:8" x14ac:dyDescent="0.25">
      <c r="A17" t="s">
        <v>38</v>
      </c>
      <c r="B17" s="20"/>
      <c r="C17" s="20" t="s">
        <v>44</v>
      </c>
      <c r="D17" s="20" t="s">
        <v>72</v>
      </c>
      <c r="E17" s="20" t="s">
        <v>176</v>
      </c>
      <c r="F17" s="20" t="s">
        <v>44</v>
      </c>
      <c r="G17" s="20" t="s">
        <v>22</v>
      </c>
      <c r="H17" s="20" t="s">
        <v>44</v>
      </c>
    </row>
    <row r="18" spans="1:8" x14ac:dyDescent="0.25">
      <c r="A18" t="s">
        <v>39</v>
      </c>
      <c r="B18" s="20"/>
      <c r="C18" s="20" t="s">
        <v>78</v>
      </c>
      <c r="D18" s="20" t="s">
        <v>160</v>
      </c>
      <c r="E18" s="20" t="s">
        <v>78</v>
      </c>
      <c r="F18" s="20" t="s">
        <v>78</v>
      </c>
      <c r="G18" s="20" t="s">
        <v>142</v>
      </c>
      <c r="H18" s="20" t="s">
        <v>78</v>
      </c>
    </row>
    <row r="19" spans="1:8" x14ac:dyDescent="0.25">
      <c r="A19" t="s">
        <v>18</v>
      </c>
      <c r="B19" s="22" t="s">
        <v>66</v>
      </c>
      <c r="C19" s="20" t="s">
        <v>90</v>
      </c>
      <c r="D19" s="20" t="s">
        <v>161</v>
      </c>
      <c r="E19" s="20" t="s">
        <v>77</v>
      </c>
      <c r="F19" s="20" t="s">
        <v>126</v>
      </c>
      <c r="G19" s="20" t="s">
        <v>77</v>
      </c>
      <c r="H19" s="20" t="s">
        <v>65</v>
      </c>
    </row>
    <row r="20" spans="1:8" x14ac:dyDescent="0.25">
      <c r="A20" t="s">
        <v>64</v>
      </c>
      <c r="B20" s="22" t="s">
        <v>67</v>
      </c>
      <c r="C20" s="20" t="s">
        <v>91</v>
      </c>
      <c r="D20" s="20" t="s">
        <v>162</v>
      </c>
      <c r="E20" s="20" t="s">
        <v>98</v>
      </c>
      <c r="F20" s="20" t="s">
        <v>129</v>
      </c>
      <c r="G20" s="20" t="s">
        <v>143</v>
      </c>
      <c r="H20" s="20" t="s">
        <v>92</v>
      </c>
    </row>
    <row r="21" spans="1:8" x14ac:dyDescent="0.25">
      <c r="B21" s="20"/>
      <c r="C21" s="20"/>
      <c r="D21" s="20"/>
      <c r="E21" s="20"/>
      <c r="F21" s="20"/>
      <c r="G21" s="20"/>
      <c r="H21" s="20"/>
    </row>
    <row r="22" spans="1:8" x14ac:dyDescent="0.25">
      <c r="A22" s="17" t="s">
        <v>49</v>
      </c>
      <c r="B22" s="20" t="s">
        <v>86</v>
      </c>
      <c r="C22" s="20"/>
      <c r="D22" s="20"/>
      <c r="E22" s="20"/>
      <c r="F22" s="20"/>
      <c r="G22" s="20"/>
      <c r="H22" s="20"/>
    </row>
    <row r="23" spans="1:8" x14ac:dyDescent="0.25">
      <c r="A23" t="s">
        <v>50</v>
      </c>
      <c r="B23" s="20"/>
      <c r="C23" s="20" t="s">
        <v>104</v>
      </c>
      <c r="D23" s="20" t="s">
        <v>104</v>
      </c>
      <c r="E23" s="20" t="s">
        <v>103</v>
      </c>
      <c r="F23" s="20" t="s">
        <v>132</v>
      </c>
      <c r="G23" s="20" t="s">
        <v>144</v>
      </c>
      <c r="H23" s="20" t="s">
        <v>105</v>
      </c>
    </row>
    <row r="24" spans="1:8" x14ac:dyDescent="0.25">
      <c r="A24" t="s">
        <v>51</v>
      </c>
      <c r="B24" s="20"/>
      <c r="C24" s="20" t="s">
        <v>80</v>
      </c>
      <c r="D24" s="20" t="s">
        <v>163</v>
      </c>
      <c r="E24" s="20" t="s">
        <v>102</v>
      </c>
      <c r="F24" s="20" t="s">
        <v>133</v>
      </c>
      <c r="G24" s="20" t="s">
        <v>133</v>
      </c>
      <c r="H24" s="20" t="s">
        <v>79</v>
      </c>
    </row>
    <row r="25" spans="1:8" x14ac:dyDescent="0.25">
      <c r="A25" t="s">
        <v>93</v>
      </c>
      <c r="B25" s="20" t="s">
        <v>94</v>
      </c>
      <c r="C25" s="20" t="s">
        <v>95</v>
      </c>
      <c r="D25" s="20" t="s">
        <v>164</v>
      </c>
      <c r="E25" s="20" t="s">
        <v>183</v>
      </c>
      <c r="F25" s="20" t="s">
        <v>130</v>
      </c>
      <c r="G25" s="20" t="s">
        <v>123</v>
      </c>
      <c r="H25" s="20" t="s">
        <v>123</v>
      </c>
    </row>
    <row r="26" spans="1:8" x14ac:dyDescent="0.25">
      <c r="B26" s="20"/>
      <c r="C26" s="20"/>
      <c r="D26" s="20"/>
      <c r="E26" s="20"/>
      <c r="F26" s="20"/>
      <c r="G26" s="20"/>
      <c r="H26" s="20"/>
    </row>
    <row r="27" spans="1:8" x14ac:dyDescent="0.25">
      <c r="A27" s="17" t="s">
        <v>53</v>
      </c>
      <c r="B27" s="20"/>
      <c r="C27" s="20"/>
      <c r="D27" s="20"/>
      <c r="E27" s="20"/>
      <c r="F27" s="20"/>
      <c r="G27" s="20"/>
      <c r="H27" s="20"/>
    </row>
    <row r="28" spans="1:8" x14ac:dyDescent="0.25">
      <c r="A28" t="s">
        <v>54</v>
      </c>
      <c r="B28" s="20"/>
      <c r="C28" s="20" t="s">
        <v>83</v>
      </c>
      <c r="D28" s="20" t="s">
        <v>165</v>
      </c>
      <c r="E28" s="20" t="s">
        <v>100</v>
      </c>
      <c r="F28" s="20" t="s">
        <v>134</v>
      </c>
      <c r="G28" s="20" t="s">
        <v>145</v>
      </c>
      <c r="H28" s="20" t="s">
        <v>108</v>
      </c>
    </row>
    <row r="29" spans="1:8" x14ac:dyDescent="0.25">
      <c r="A29" t="s">
        <v>55</v>
      </c>
      <c r="B29" s="20" t="s">
        <v>87</v>
      </c>
      <c r="C29" s="20" t="s">
        <v>84</v>
      </c>
      <c r="D29" s="20" t="s">
        <v>166</v>
      </c>
      <c r="E29" s="20" t="s">
        <v>101</v>
      </c>
      <c r="F29" s="20" t="s">
        <v>135</v>
      </c>
      <c r="G29" s="20" t="s">
        <v>109</v>
      </c>
      <c r="H29" s="20" t="s">
        <v>109</v>
      </c>
    </row>
    <row r="30" spans="1:8" x14ac:dyDescent="0.25">
      <c r="A30" t="s">
        <v>56</v>
      </c>
      <c r="B30" s="20" t="s">
        <v>58</v>
      </c>
      <c r="C30" s="20" t="s">
        <v>85</v>
      </c>
      <c r="D30" s="20">
        <v>0</v>
      </c>
      <c r="E30" s="20" t="s">
        <v>74</v>
      </c>
      <c r="F30" s="20" t="s">
        <v>85</v>
      </c>
      <c r="G30" s="20" t="s">
        <v>146</v>
      </c>
      <c r="H30" s="20" t="s">
        <v>110</v>
      </c>
    </row>
    <row r="31" spans="1:8" x14ac:dyDescent="0.25">
      <c r="A31" t="s">
        <v>57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 t="s">
        <v>147</v>
      </c>
      <c r="H31" s="20" t="s">
        <v>111</v>
      </c>
    </row>
    <row r="32" spans="1:8" x14ac:dyDescent="0.25">
      <c r="A32" t="s">
        <v>59</v>
      </c>
      <c r="B32" s="20">
        <v>0</v>
      </c>
      <c r="C32" s="20" t="s">
        <v>112</v>
      </c>
      <c r="D32" s="20">
        <v>0</v>
      </c>
      <c r="E32" s="20" t="s">
        <v>114</v>
      </c>
      <c r="F32" s="20" t="s">
        <v>136</v>
      </c>
      <c r="G32" s="20" t="s">
        <v>148</v>
      </c>
      <c r="H32" s="20" t="s">
        <v>113</v>
      </c>
    </row>
    <row r="33" spans="1:8" x14ac:dyDescent="0.25">
      <c r="A33" t="s">
        <v>60</v>
      </c>
      <c r="B33" s="20" t="s">
        <v>61</v>
      </c>
      <c r="C33" s="20" t="s">
        <v>82</v>
      </c>
      <c r="D33" s="20">
        <v>0</v>
      </c>
      <c r="E33" s="20">
        <v>0</v>
      </c>
      <c r="F33" s="20" t="s">
        <v>137</v>
      </c>
      <c r="G33" s="20">
        <v>0</v>
      </c>
      <c r="H33" s="20">
        <v>0</v>
      </c>
    </row>
    <row r="34" spans="1:8" x14ac:dyDescent="0.25">
      <c r="A34" t="s">
        <v>62</v>
      </c>
      <c r="B34" s="20" t="s">
        <v>63</v>
      </c>
      <c r="C34" s="20" t="s">
        <v>81</v>
      </c>
      <c r="D34" s="20" t="s">
        <v>81</v>
      </c>
      <c r="E34" s="20" t="s">
        <v>99</v>
      </c>
      <c r="F34" s="20" t="s">
        <v>138</v>
      </c>
      <c r="G34" s="20" t="s">
        <v>138</v>
      </c>
      <c r="H34" s="20"/>
    </row>
    <row r="35" spans="1:8" x14ac:dyDescent="0.25">
      <c r="B35" s="20"/>
      <c r="C35" s="20"/>
      <c r="D35" s="20"/>
      <c r="E35" s="20"/>
      <c r="F35" s="20"/>
      <c r="G35" s="20"/>
      <c r="H35" s="20"/>
    </row>
    <row r="36" spans="1:8" x14ac:dyDescent="0.25">
      <c r="A36" s="17" t="s">
        <v>115</v>
      </c>
      <c r="B36" s="20"/>
      <c r="C36" s="20"/>
      <c r="D36" s="20"/>
      <c r="E36" s="20"/>
      <c r="F36" s="20"/>
      <c r="G36" s="20"/>
      <c r="H36" s="20"/>
    </row>
    <row r="37" spans="1:8" x14ac:dyDescent="0.25">
      <c r="A37" s="19" t="s">
        <v>116</v>
      </c>
      <c r="B37" s="20"/>
      <c r="C37" s="25">
        <v>1195</v>
      </c>
      <c r="D37" s="25">
        <v>294.66000000000003</v>
      </c>
      <c r="E37" s="25">
        <v>517</v>
      </c>
      <c r="F37" s="25">
        <v>960</v>
      </c>
      <c r="G37" s="25">
        <v>1395</v>
      </c>
      <c r="H37" s="25">
        <v>855</v>
      </c>
    </row>
    <row r="38" spans="1:8" x14ac:dyDescent="0.25">
      <c r="A38" s="19" t="s">
        <v>117</v>
      </c>
      <c r="B38" s="20"/>
      <c r="C38" s="25">
        <v>210</v>
      </c>
      <c r="D38" s="25">
        <v>100</v>
      </c>
      <c r="E38" s="25"/>
      <c r="F38" s="25">
        <v>279</v>
      </c>
      <c r="G38" s="25">
        <v>0</v>
      </c>
      <c r="H38" s="25">
        <v>76</v>
      </c>
    </row>
    <row r="39" spans="1:8" x14ac:dyDescent="0.25">
      <c r="A39" s="19" t="s">
        <v>117</v>
      </c>
      <c r="B39" s="20"/>
      <c r="C39" s="25"/>
      <c r="D39" s="25"/>
      <c r="E39" s="25"/>
      <c r="F39" s="25">
        <v>210</v>
      </c>
      <c r="G39" s="25">
        <v>0</v>
      </c>
      <c r="H39" s="25"/>
    </row>
    <row r="40" spans="1:8" x14ac:dyDescent="0.25">
      <c r="A40" s="19" t="s">
        <v>122</v>
      </c>
      <c r="B40" s="20"/>
      <c r="C40" s="25">
        <v>0</v>
      </c>
      <c r="D40" s="25"/>
      <c r="E40" s="25"/>
      <c r="F40" s="25">
        <v>50</v>
      </c>
      <c r="G40" s="25">
        <v>0</v>
      </c>
      <c r="H40" s="25"/>
    </row>
    <row r="41" spans="1:8" x14ac:dyDescent="0.25">
      <c r="A41" s="19" t="s">
        <v>119</v>
      </c>
      <c r="B41" s="20"/>
      <c r="C41" s="25">
        <v>249</v>
      </c>
      <c r="D41" s="25">
        <v>0</v>
      </c>
      <c r="E41" s="25">
        <v>65</v>
      </c>
      <c r="F41" s="25"/>
      <c r="G41" s="25">
        <v>115</v>
      </c>
      <c r="H41" s="25">
        <v>176</v>
      </c>
    </row>
    <row r="42" spans="1:8" x14ac:dyDescent="0.25">
      <c r="A42" s="19" t="s">
        <v>120</v>
      </c>
      <c r="B42" s="20"/>
      <c r="C42" s="25">
        <v>100</v>
      </c>
      <c r="D42" s="25">
        <v>100</v>
      </c>
      <c r="E42" s="25">
        <v>100</v>
      </c>
      <c r="F42" s="25">
        <v>100</v>
      </c>
      <c r="G42" s="25">
        <v>100</v>
      </c>
      <c r="H42" s="25">
        <v>100</v>
      </c>
    </row>
    <row r="43" spans="1:8" x14ac:dyDescent="0.25">
      <c r="A43" s="19" t="s">
        <v>49</v>
      </c>
      <c r="B43" s="20"/>
      <c r="C43" s="25">
        <v>50</v>
      </c>
      <c r="D43" s="25">
        <v>109</v>
      </c>
      <c r="E43" s="25">
        <v>109</v>
      </c>
      <c r="F43" s="25">
        <v>109</v>
      </c>
      <c r="G43" s="25">
        <v>190</v>
      </c>
      <c r="H43" s="25">
        <v>109</v>
      </c>
    </row>
    <row r="44" spans="1:8" x14ac:dyDescent="0.25">
      <c r="A44" s="23" t="s">
        <v>118</v>
      </c>
      <c r="C44" s="24">
        <f>SUM(C37:C43)</f>
        <v>1804</v>
      </c>
      <c r="D44" s="24">
        <f>SUM(D37:D43)</f>
        <v>603.66000000000008</v>
      </c>
      <c r="E44" s="24">
        <f t="shared" ref="E44:F44" si="0">SUM(E37:E43)</f>
        <v>791</v>
      </c>
      <c r="F44" s="24">
        <f t="shared" si="0"/>
        <v>1708</v>
      </c>
      <c r="G44" s="24">
        <f>SUM(G37:G43)</f>
        <v>1800</v>
      </c>
      <c r="H44" s="24">
        <f>SUM(H37:H43)</f>
        <v>1316</v>
      </c>
    </row>
    <row r="45" spans="1:8" x14ac:dyDescent="0.25">
      <c r="A45" s="19"/>
    </row>
    <row r="46" spans="1:8" x14ac:dyDescent="0.25">
      <c r="A46" s="17" t="s">
        <v>172</v>
      </c>
      <c r="C46" s="20">
        <v>40</v>
      </c>
      <c r="D46" s="20">
        <v>50</v>
      </c>
      <c r="E46" s="20">
        <v>50</v>
      </c>
      <c r="F46" s="20">
        <v>50</v>
      </c>
      <c r="G46" s="20">
        <v>45</v>
      </c>
      <c r="H46" s="20">
        <v>35</v>
      </c>
    </row>
    <row r="47" spans="1:8" x14ac:dyDescent="0.25">
      <c r="A47" s="17" t="s">
        <v>171</v>
      </c>
      <c r="C47" s="20" t="s">
        <v>175</v>
      </c>
      <c r="D47" s="20" t="s">
        <v>181</v>
      </c>
      <c r="E47" s="20" t="s">
        <v>182</v>
      </c>
      <c r="F47" s="20" t="s">
        <v>177</v>
      </c>
      <c r="G47" s="20" t="s">
        <v>188</v>
      </c>
      <c r="H47" s="20" t="s">
        <v>174</v>
      </c>
    </row>
    <row r="48" spans="1:8" x14ac:dyDescent="0.25">
      <c r="A48" s="17"/>
      <c r="C48" s="20"/>
      <c r="D48" s="20"/>
      <c r="E48" s="20"/>
      <c r="F48" s="20"/>
      <c r="G48" s="20"/>
      <c r="H48" s="20"/>
    </row>
    <row r="49" spans="1:8" ht="210" x14ac:dyDescent="0.25">
      <c r="A49" s="28" t="s">
        <v>178</v>
      </c>
      <c r="C49" s="18" t="s">
        <v>180</v>
      </c>
      <c r="D49" s="18" t="s">
        <v>186</v>
      </c>
      <c r="E49" s="18" t="s">
        <v>184</v>
      </c>
      <c r="F49" s="18" t="s">
        <v>187</v>
      </c>
      <c r="G49" s="18" t="s">
        <v>179</v>
      </c>
      <c r="H49" s="18" t="s">
        <v>185</v>
      </c>
    </row>
  </sheetData>
  <pageMargins left="0.7" right="0.7" top="0.75" bottom="0.75" header="0.3" footer="0.3"/>
  <pageSetup scale="5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18" sqref="C18"/>
    </sheetView>
  </sheetViews>
  <sheetFormatPr defaultRowHeight="12.75" x14ac:dyDescent="0.2"/>
  <cols>
    <col min="1" max="1" width="8" style="29" customWidth="1"/>
    <col min="2" max="2" width="9.42578125" style="29" bestFit="1" customWidth="1"/>
    <col min="3" max="3" width="28.140625" style="29" customWidth="1"/>
    <col min="4" max="4" width="23.42578125" style="29" customWidth="1"/>
    <col min="5" max="5" width="17" style="29" customWidth="1"/>
    <col min="6" max="6" width="16.140625" style="29" customWidth="1"/>
    <col min="7" max="7" width="13.140625" style="29" customWidth="1"/>
    <col min="8" max="8" width="10.140625" style="29" customWidth="1"/>
    <col min="9" max="9" width="12.85546875" style="29" customWidth="1"/>
    <col min="10" max="10" width="13.5703125" style="29" customWidth="1"/>
    <col min="11" max="16384" width="9.140625" style="29"/>
  </cols>
  <sheetData>
    <row r="1" spans="1:10" ht="18.75" x14ac:dyDescent="0.3">
      <c r="A1" s="34" t="s">
        <v>189</v>
      </c>
    </row>
    <row r="3" spans="1:10" x14ac:dyDescent="0.2">
      <c r="A3" s="31" t="s">
        <v>168</v>
      </c>
      <c r="B3" s="31" t="s">
        <v>169</v>
      </c>
    </row>
    <row r="4" spans="1:10" x14ac:dyDescent="0.2">
      <c r="A4" s="31" t="s">
        <v>190</v>
      </c>
      <c r="B4" s="37">
        <v>42104</v>
      </c>
    </row>
    <row r="5" spans="1:10" x14ac:dyDescent="0.2">
      <c r="A5" s="31"/>
      <c r="B5" s="31"/>
    </row>
    <row r="6" spans="1:10" ht="15" x14ac:dyDescent="0.25">
      <c r="A6" s="33" t="s">
        <v>191</v>
      </c>
      <c r="B6" s="31"/>
    </row>
    <row r="8" spans="1:10" x14ac:dyDescent="0.2">
      <c r="B8" s="29" t="s">
        <v>192</v>
      </c>
      <c r="C8" s="29" t="s">
        <v>17</v>
      </c>
      <c r="D8" s="29" t="s">
        <v>198</v>
      </c>
      <c r="E8" s="29" t="s">
        <v>89</v>
      </c>
      <c r="F8" s="29" t="s">
        <v>196</v>
      </c>
      <c r="G8" s="29" t="s">
        <v>221</v>
      </c>
      <c r="H8" s="29" t="s">
        <v>193</v>
      </c>
      <c r="I8" s="29" t="s">
        <v>194</v>
      </c>
      <c r="J8" s="29" t="s">
        <v>195</v>
      </c>
    </row>
    <row r="9" spans="1:10" x14ac:dyDescent="0.2">
      <c r="B9" s="38">
        <v>1</v>
      </c>
      <c r="C9" s="29" t="s">
        <v>41</v>
      </c>
      <c r="D9" s="29" t="s">
        <v>199</v>
      </c>
      <c r="E9" s="29" t="s">
        <v>70</v>
      </c>
      <c r="F9" s="29" t="s">
        <v>197</v>
      </c>
      <c r="G9" s="29" t="s">
        <v>222</v>
      </c>
      <c r="H9" s="39">
        <v>2</v>
      </c>
      <c r="I9" s="30">
        <v>1390</v>
      </c>
      <c r="J9" s="30">
        <f>Table6[[#This Row],[Unit Cost ($)]]*Table6[[#This Row],[Quantity]]</f>
        <v>2780</v>
      </c>
    </row>
    <row r="10" spans="1:10" x14ac:dyDescent="0.2">
      <c r="B10" s="38">
        <f>B9+1</f>
        <v>2</v>
      </c>
      <c r="C10" s="29" t="s">
        <v>201</v>
      </c>
      <c r="D10" s="29" t="s">
        <v>200</v>
      </c>
      <c r="E10" s="29" t="s">
        <v>70</v>
      </c>
      <c r="F10" s="29" t="s">
        <v>197</v>
      </c>
      <c r="G10" s="29" t="s">
        <v>222</v>
      </c>
      <c r="H10" s="39">
        <v>1</v>
      </c>
      <c r="I10" s="30">
        <v>249</v>
      </c>
      <c r="J10" s="30">
        <f>Table6[[#This Row],[Unit Cost ($)]]*Table6[[#This Row],[Quantity]]</f>
        <v>249</v>
      </c>
    </row>
    <row r="11" spans="1:10" x14ac:dyDescent="0.2">
      <c r="B11" s="38">
        <f t="shared" ref="B11:B17" si="0">B10+1</f>
        <v>3</v>
      </c>
      <c r="C11" s="29" t="s">
        <v>202</v>
      </c>
      <c r="D11" s="29" t="s">
        <v>203</v>
      </c>
      <c r="E11" s="29" t="s">
        <v>70</v>
      </c>
      <c r="F11" s="29" t="s">
        <v>197</v>
      </c>
      <c r="G11" s="29" t="s">
        <v>222</v>
      </c>
      <c r="H11" s="39">
        <v>2</v>
      </c>
      <c r="I11" s="30">
        <v>23</v>
      </c>
      <c r="J11" s="30">
        <f>Table6[[#This Row],[Unit Cost ($)]]*Table6[[#This Row],[Quantity]]</f>
        <v>46</v>
      </c>
    </row>
    <row r="12" spans="1:10" x14ac:dyDescent="0.2">
      <c r="B12" s="38">
        <f t="shared" si="0"/>
        <v>4</v>
      </c>
      <c r="C12" s="29" t="s">
        <v>204</v>
      </c>
      <c r="D12" s="29" t="s">
        <v>205</v>
      </c>
      <c r="E12" s="29" t="s">
        <v>70</v>
      </c>
      <c r="F12" s="29" t="s">
        <v>197</v>
      </c>
      <c r="G12" s="29" t="s">
        <v>222</v>
      </c>
      <c r="H12" s="39">
        <v>2</v>
      </c>
      <c r="I12" s="30">
        <v>3</v>
      </c>
      <c r="J12" s="30">
        <f>Table6[[#This Row],[Unit Cost ($)]]*Table6[[#This Row],[Quantity]]</f>
        <v>6</v>
      </c>
    </row>
    <row r="13" spans="1:10" x14ac:dyDescent="0.2">
      <c r="B13" s="38">
        <f t="shared" si="0"/>
        <v>5</v>
      </c>
      <c r="C13" s="29" t="s">
        <v>206</v>
      </c>
      <c r="D13" s="29" t="s">
        <v>207</v>
      </c>
      <c r="E13" s="29" t="s">
        <v>70</v>
      </c>
      <c r="F13" s="29" t="s">
        <v>197</v>
      </c>
      <c r="G13" s="29" t="s">
        <v>222</v>
      </c>
      <c r="H13" s="39">
        <v>2</v>
      </c>
      <c r="I13" s="30">
        <v>130</v>
      </c>
      <c r="J13" s="32">
        <f>Table6[[#This Row],[Unit Cost ($)]]*Table6[[#This Row],[Quantity]]</f>
        <v>260</v>
      </c>
    </row>
    <row r="14" spans="1:10" x14ac:dyDescent="0.2">
      <c r="B14" s="38">
        <f t="shared" si="0"/>
        <v>6</v>
      </c>
      <c r="C14" s="40" t="s">
        <v>228</v>
      </c>
      <c r="D14" s="40" t="s">
        <v>229</v>
      </c>
      <c r="E14" s="29" t="s">
        <v>70</v>
      </c>
      <c r="F14" s="29" t="s">
        <v>197</v>
      </c>
      <c r="G14" s="29" t="s">
        <v>222</v>
      </c>
      <c r="H14" s="41">
        <v>1</v>
      </c>
      <c r="I14" s="42">
        <v>51</v>
      </c>
      <c r="J14" s="43">
        <f>Table6[[#This Row],[Unit Cost ($)]]*Table6[[#This Row],[Quantity]]</f>
        <v>51</v>
      </c>
    </row>
    <row r="15" spans="1:10" x14ac:dyDescent="0.2">
      <c r="B15" s="38">
        <f>B17+1</f>
        <v>9</v>
      </c>
      <c r="C15" s="29" t="s">
        <v>219</v>
      </c>
      <c r="D15" s="29" t="s">
        <v>218</v>
      </c>
      <c r="E15" s="29" t="s">
        <v>224</v>
      </c>
      <c r="F15" s="29" t="s">
        <v>197</v>
      </c>
      <c r="G15" s="29" t="s">
        <v>222</v>
      </c>
      <c r="H15" s="39">
        <v>2</v>
      </c>
      <c r="I15" s="30">
        <v>54.83</v>
      </c>
      <c r="J15" s="32">
        <f>Table6[[#This Row],[Unit Cost ($)]]*Table6[[#This Row],[Quantity]]</f>
        <v>109.66</v>
      </c>
    </row>
    <row r="16" spans="1:10" x14ac:dyDescent="0.2">
      <c r="B16" s="38">
        <f>B14+1</f>
        <v>7</v>
      </c>
      <c r="C16" s="29" t="s">
        <v>208</v>
      </c>
      <c r="D16" s="29" t="s">
        <v>209</v>
      </c>
      <c r="E16" s="29" t="s">
        <v>210</v>
      </c>
      <c r="F16" s="29" t="s">
        <v>210</v>
      </c>
      <c r="G16" s="29" t="s">
        <v>222</v>
      </c>
      <c r="H16" s="39">
        <v>2</v>
      </c>
      <c r="I16" s="30">
        <v>69.989999999999995</v>
      </c>
      <c r="J16" s="32">
        <f>Table6[[#This Row],[Unit Cost ($)]]*Table6[[#This Row],[Quantity]]</f>
        <v>139.97999999999999</v>
      </c>
    </row>
    <row r="17" spans="2:10" x14ac:dyDescent="0.2">
      <c r="B17" s="38">
        <f t="shared" si="0"/>
        <v>8</v>
      </c>
      <c r="C17" s="29" t="s">
        <v>214</v>
      </c>
      <c r="D17" s="29" t="s">
        <v>215</v>
      </c>
      <c r="E17" s="29" t="s">
        <v>216</v>
      </c>
      <c r="F17" s="29" t="s">
        <v>217</v>
      </c>
      <c r="G17" s="29" t="s">
        <v>223</v>
      </c>
      <c r="H17" s="39">
        <v>5</v>
      </c>
      <c r="I17" s="30">
        <v>130</v>
      </c>
      <c r="J17" s="32">
        <f>Table6[[#This Row],[Unit Cost ($)]]*Table6[[#This Row],[Quantity]]</f>
        <v>650</v>
      </c>
    </row>
    <row r="18" spans="2:10" x14ac:dyDescent="0.2">
      <c r="B18" s="38">
        <f>B15+1</f>
        <v>10</v>
      </c>
      <c r="C18" s="40" t="s">
        <v>225</v>
      </c>
      <c r="D18" s="40"/>
      <c r="E18" s="40" t="s">
        <v>226</v>
      </c>
      <c r="F18" s="40" t="s">
        <v>227</v>
      </c>
      <c r="G18" s="40" t="s">
        <v>222</v>
      </c>
      <c r="H18" s="41">
        <v>1</v>
      </c>
      <c r="I18" s="42">
        <v>100</v>
      </c>
      <c r="J18" s="43">
        <f>Table6[[#This Row],[Unit Cost ($)]]*Table6[[#This Row],[Quantity]]</f>
        <v>100</v>
      </c>
    </row>
    <row r="19" spans="2:10" x14ac:dyDescent="0.2">
      <c r="I19" s="35" t="s">
        <v>220</v>
      </c>
      <c r="J19" s="36">
        <f xml:space="preserve"> SUM(Table6[Total Cost ($)])</f>
        <v>4391.6399999999994</v>
      </c>
    </row>
    <row r="20" spans="2:10" x14ac:dyDescent="0.2">
      <c r="I20" s="35" t="s">
        <v>211</v>
      </c>
      <c r="J20" s="36">
        <f>J19*0.0825</f>
        <v>362.31029999999998</v>
      </c>
    </row>
    <row r="21" spans="2:10" x14ac:dyDescent="0.2">
      <c r="I21" s="35" t="s">
        <v>212</v>
      </c>
      <c r="J21" s="36">
        <v>50</v>
      </c>
    </row>
    <row r="22" spans="2:10" x14ac:dyDescent="0.2">
      <c r="I22" s="35" t="s">
        <v>213</v>
      </c>
      <c r="J22" s="36">
        <f>SUM(J19:J21)</f>
        <v>4803.9502999999995</v>
      </c>
    </row>
  </sheetData>
  <hyperlinks>
    <hyperlink ref="D13" r:id="rId1" display="http://versalogic.com/products/DS.asp?ProductID=234"/>
  </hyperlinks>
  <pageMargins left="0.7" right="0.7" top="0.75" bottom="0.75" header="0.3" footer="0.3"/>
  <pageSetup scale="80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Power Budget</vt:lpstr>
      <vt:lpstr>PC Comparison</vt:lpstr>
      <vt:lpstr>Sheet3</vt:lpstr>
      <vt:lpstr>'PC Comparison'!Print_Area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2015-04-10T23:04:17Z</dcterms:modified>
</cp:coreProperties>
</file>