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ocuments\Operations\"/>
    </mc:Choice>
  </mc:AlternateContent>
  <xr:revisionPtr revIDLastSave="0" documentId="13_ncr:1_{008494CF-94D3-47E1-903F-9C4669FFBFE2}" xr6:coauthVersionLast="36" xr6:coauthVersionMax="36" xr10:uidLastSave="{00000000-0000-0000-0000-000000000000}"/>
  <bookViews>
    <workbookView xWindow="25455" yWindow="6705" windowWidth="3315" windowHeight="1800" xr2:uid="{00000000-000D-0000-FFFF-FFFF00000000}"/>
  </bookViews>
  <sheets>
    <sheet name="Y3 Estimates for Pete" sheetId="1" r:id="rId1"/>
    <sheet name="Sheet1" sheetId="2" r:id="rId2"/>
  </sheets>
  <definedNames>
    <definedName name="arrayTop" localSheetId="0">#REF!</definedName>
    <definedName name="arrayTop">#REF!</definedName>
    <definedName name="newname" localSheetId="0">#REF!</definedName>
    <definedName name="newname">#REF!</definedName>
    <definedName name="PersonMos" localSheetId="0">#REF!</definedName>
    <definedName name="PersonMos">#REF!</definedName>
    <definedName name="SUMMARY" localSheetId="0">#REF!</definedName>
    <definedName name="SUMMARY">#REF!</definedName>
    <definedName name="Summary_Array">#REF!</definedName>
    <definedName name="YEAR_1">#REF!</definedName>
    <definedName name="YEAR_2">#REF!</definedName>
    <definedName name="YEAR_3">#REF!</definedName>
    <definedName name="YEAR_4">#REF!</definedName>
    <definedName name="YEAR_5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1" l="1"/>
  <c r="A2" i="2" l="1"/>
  <c r="A3" i="2" s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T32" i="1" l="1"/>
  <c r="T33" i="1"/>
  <c r="T35" i="1"/>
  <c r="R37" i="1"/>
  <c r="O37" i="1"/>
  <c r="T21" i="1" l="1"/>
  <c r="T27" i="1"/>
  <c r="M26" i="1"/>
  <c r="Q37" i="1" s="1"/>
  <c r="P37" i="1"/>
  <c r="M21" i="1"/>
  <c r="T23" i="1" l="1"/>
  <c r="F21" i="1"/>
  <c r="F19" i="1"/>
  <c r="F18" i="1"/>
  <c r="N40" i="1"/>
  <c r="M37" i="1"/>
  <c r="N39" i="1" s="1"/>
  <c r="G25" i="1"/>
  <c r="G27" i="1" s="1"/>
  <c r="C3" i="1"/>
  <c r="T25" i="1" l="1"/>
  <c r="S37" i="1"/>
  <c r="F22" i="1" s="1"/>
  <c r="T29" i="1"/>
  <c r="F20" i="1"/>
  <c r="N43" i="1"/>
  <c r="G33" i="1" s="1"/>
  <c r="G37" i="1" s="1"/>
  <c r="G39" i="1" s="1"/>
  <c r="G41" i="1" s="1"/>
  <c r="G43" i="1" s="1"/>
  <c r="T37" i="1" l="1"/>
  <c r="F23" i="1"/>
</calcChain>
</file>

<file path=xl/sharedStrings.xml><?xml version="1.0" encoding="utf-8"?>
<sst xmlns="http://schemas.openxmlformats.org/spreadsheetml/2006/main" count="80" uniqueCount="78">
  <si>
    <t>USGS - L. Michigan</t>
  </si>
  <si>
    <t>Updated:</t>
  </si>
  <si>
    <t>--one with bioacoustics nosecone</t>
  </si>
  <si>
    <t>MBARI financial breakdown:</t>
  </si>
  <si>
    <t>Yr 1</t>
  </si>
  <si>
    <t>SALARIES/WAGES</t>
  </si>
  <si>
    <t># Hours</t>
  </si>
  <si>
    <t>Y1 Charge</t>
  </si>
  <si>
    <t>Software Engineer (Kieft)</t>
  </si>
  <si>
    <t>person/nights</t>
  </si>
  <si>
    <t>Total Reg Salary</t>
  </si>
  <si>
    <t>BENEFITS</t>
  </si>
  <si>
    <t>(Rate-Reg)</t>
  </si>
  <si>
    <t>TOTAL SAL &amp; BEN</t>
  </si>
  <si>
    <t>Supplies</t>
  </si>
  <si>
    <t>Lodging</t>
  </si>
  <si>
    <t>@ $200/night</t>
  </si>
  <si>
    <t>Food/Incidentals</t>
  </si>
  <si>
    <t>@ $69/day</t>
  </si>
  <si>
    <t>Car Rental</t>
  </si>
  <si>
    <t>Travel</t>
  </si>
  <si>
    <t>Airfare</t>
  </si>
  <si>
    <t>Deployment Travel/Lodging</t>
  </si>
  <si>
    <t>Shipping</t>
  </si>
  <si>
    <t>Shipping (both directions)</t>
  </si>
  <si>
    <t>Subtotal Expenses</t>
  </si>
  <si>
    <t>Total Direct Costs</t>
  </si>
  <si>
    <t>Total Indirect Costs</t>
  </si>
  <si>
    <t>Rate:</t>
  </si>
  <si>
    <t>TOTAL DIRECT &amp; INDIRECT COSTS</t>
  </si>
  <si>
    <t>Contingency</t>
  </si>
  <si>
    <t>-- USGS recovers and transports vehicles</t>
  </si>
  <si>
    <t>total hrs</t>
  </si>
  <si>
    <t>People</t>
  </si>
  <si>
    <t>Nights</t>
  </si>
  <si>
    <t>Kieft</t>
  </si>
  <si>
    <t>Hobson</t>
  </si>
  <si>
    <t>Shemet</t>
  </si>
  <si>
    <t>Research Engineer (Shemet)</t>
  </si>
  <si>
    <t>Deployment 'Tasks'</t>
  </si>
  <si>
    <t>Action</t>
  </si>
  <si>
    <t>USGS moves the the bioac vehicle up to Grand Marais, Lake Superior</t>
  </si>
  <si>
    <t>Trip 2:  I go out to help them deploy into Lake Superior on Aug. 5th .  Fly in/out of Green Bay (?)</t>
  </si>
  <si>
    <t>We help pilot the vehicles from here, charging 3 hrs/day to the project for the 9 day deployment</t>
  </si>
  <si>
    <t>USGS recovers the vehicles on 9/14 after their 9 day operation and drives them down to Manistique MI in northern Lake Michigan.</t>
  </si>
  <si>
    <t>Trip 3: Brian goes out for the  deployment on 9/18, flying in/out of Green Bay. Deploy ESP and Bioac</t>
  </si>
  <si>
    <t>USGS recovers the vehicles in Glen Arbor on 8/28  and moves them back to Ann Arbor.</t>
  </si>
  <si>
    <t>Trip 4: Quinn and Chris P. fly out to Ann Arbor to exchange the ESP cartridges and check/prep both vehicles.</t>
  </si>
  <si>
    <t>USGS drives the vehicles out to eastern Lake Erie</t>
  </si>
  <si>
    <t>Trip 5: I fly out to Cleveland and help them deploy both vehicles at Breeze Point PA on 9/5.  Maybe Quinn goes with me</t>
  </si>
  <si>
    <t>USGS moves ESP/LRAUV from GLERL to Manistique</t>
  </si>
  <si>
    <t>USGS recovers the vehicles at Breeze Pt on 9/15 and moves them back to Ann Arbor</t>
  </si>
  <si>
    <t>Optionally, USGS moves bioac vehicle to Burchville TWP. Park and deployes into Lake Huron on 9/18</t>
  </si>
  <si>
    <t>Optionally, USGS recovers vehicoles on 9/27 and returns them to GLERL</t>
  </si>
  <si>
    <t>Trip 6: Brian and Chloe fly out to Detroit and unload the ESP and pack up the shipment on 9/28</t>
  </si>
  <si>
    <t>Truck picks up container at GLERL on 10/3</t>
  </si>
  <si>
    <t>Truck picks up container at GLERL on 6/12</t>
  </si>
  <si>
    <t>Truck delivers container to GLEERL on 6/19</t>
  </si>
  <si>
    <t>Trip 1, Brian and Chris Preston fly to Detroit 6/19 unpack, prep and test the vehicles, at GLERL and Lake Erie</t>
  </si>
  <si>
    <t>Brett and Quinn will join Brian in Michigan for NOAA operations off Muskegon - paid for my NOAA.  Quinn will likely help unpack and prep ESP the previous week.</t>
  </si>
  <si>
    <t>Y1</t>
  </si>
  <si>
    <t>Y4 SOW Assumptions:</t>
  </si>
  <si>
    <t xml:space="preserve">-- Two, 9 day deployments in  L. Superior and L. Huron </t>
  </si>
  <si>
    <t>-- one vehicles: Bioacoustic nosecone (Triton)</t>
  </si>
  <si>
    <t>Trip 2 - Assist launch of Triton at Munising, MI into Lake Superior</t>
  </si>
  <si>
    <t>DMO Operations Tech (Grasse)</t>
  </si>
  <si>
    <t>-- RT Packing and shipping</t>
  </si>
  <si>
    <t>Misc. Consumables and spares</t>
  </si>
  <si>
    <t>Expenses for an extended deployment during summer 2024</t>
  </si>
  <si>
    <t>First will be L. Huron, then L. Superior</t>
  </si>
  <si>
    <t>One LRAUV</t>
  </si>
  <si>
    <t>4 flights @ $1000</t>
  </si>
  <si>
    <t>2 wks @ $600/wk</t>
  </si>
  <si>
    <t>Trip 3  Pack up and ship Triton (Grasse)</t>
  </si>
  <si>
    <t>Trip 1 - unpack, prep and test in Ann Arbor, then transport AUV  Cheboygan, MI (Keift)</t>
  </si>
  <si>
    <t>piloting assist in Lake Superior (Shemet)</t>
  </si>
  <si>
    <t>Grasse</t>
  </si>
  <si>
    <t>Mob and deMob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</si>
</sst>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>
    <font>
      <sz val="12"/>
      <color theme="1"/>
      <name val="Calibri"/>
      <family val="2"/>
      <scheme val="minor"/>
    </font>
    <font>
      <sz val="8"/>
      <name val="Helvetica"/>
      <family val="2"/>
    </font>
    <font>
      <b/>
      <sz val="20"/>
      <name val="Helvetica"/>
      <family val="2"/>
    </font>
    <font>
      <sz val="8"/>
      <color indexed="10"/>
      <name val="Helvetica"/>
      <family val="2"/>
    </font>
    <font>
      <b/>
      <sz val="8"/>
      <color indexed="18"/>
      <name val="Helvetica"/>
      <family val="2"/>
    </font>
    <font>
      <b/>
      <sz val="8"/>
      <name val="Helvetica"/>
      <family val="2"/>
    </font>
    <font>
      <u/>
      <sz val="8"/>
      <name val="Helvetica"/>
      <family val="2"/>
    </font>
    <font>
      <sz val="10"/>
      <name val="Geneva"/>
      <family val="2"/>
    </font>
    <font>
      <b/>
      <sz val="8"/>
      <color indexed="17"/>
      <name val="Helvetica"/>
      <family val="2"/>
    </font>
    <font>
      <b/>
      <sz val="8"/>
      <color indexed="61"/>
      <name val="Helvetica"/>
      <family val="2"/>
    </font>
    <font>
      <sz val="8"/>
      <color indexed="12"/>
      <name val="Helvetica"/>
      <family val="2"/>
    </font>
    <font>
      <sz val="8"/>
      <color indexed="17"/>
      <name val="Helvetica"/>
      <family val="2"/>
    </font>
    <font>
      <b/>
      <sz val="8"/>
      <color indexed="23"/>
      <name val="Helvetica"/>
      <family val="2"/>
    </font>
    <font>
      <b/>
      <sz val="8"/>
      <color indexed="20"/>
      <name val="Helvetica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4">
    <xf numFmtId="0" fontId="0" fillId="0" borderId="0"/>
    <xf numFmtId="4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2" fillId="0" borderId="0" xfId="3" applyFont="1"/>
    <xf numFmtId="0" fontId="1" fillId="0" borderId="0" xfId="3"/>
    <xf numFmtId="0" fontId="1" fillId="0" borderId="0" xfId="3" applyAlignment="1">
      <alignment horizontal="left"/>
    </xf>
    <xf numFmtId="14" fontId="1" fillId="0" borderId="0" xfId="3" applyNumberFormat="1" applyAlignment="1">
      <alignment horizontal="center"/>
    </xf>
    <xf numFmtId="9" fontId="3" fillId="0" borderId="0" xfId="3" applyNumberFormat="1" applyFont="1" applyAlignment="1">
      <alignment horizontal="left"/>
    </xf>
    <xf numFmtId="0" fontId="1" fillId="0" borderId="0" xfId="3" quotePrefix="1"/>
    <xf numFmtId="0" fontId="4" fillId="0" borderId="0" xfId="3" applyFont="1"/>
    <xf numFmtId="0" fontId="4" fillId="0" borderId="0" xfId="3" applyFont="1" applyAlignment="1">
      <alignment horizontal="center"/>
    </xf>
    <xf numFmtId="0" fontId="1" fillId="0" borderId="2" xfId="3" applyBorder="1"/>
    <xf numFmtId="0" fontId="1" fillId="0" borderId="3" xfId="3" applyBorder="1"/>
    <xf numFmtId="0" fontId="1" fillId="0" borderId="4" xfId="3" applyBorder="1"/>
    <xf numFmtId="40" fontId="1" fillId="0" borderId="0" xfId="3" applyNumberFormat="1"/>
    <xf numFmtId="0" fontId="5" fillId="0" borderId="7" xfId="3" applyFont="1" applyBorder="1"/>
    <xf numFmtId="0" fontId="1" fillId="0" borderId="8" xfId="3" applyBorder="1"/>
    <xf numFmtId="0" fontId="1" fillId="2" borderId="9" xfId="3" quotePrefix="1" applyFill="1" applyBorder="1" applyAlignment="1">
      <alignment horizontal="right"/>
    </xf>
    <xf numFmtId="0" fontId="6" fillId="2" borderId="10" xfId="3" quotePrefix="1" applyFont="1" applyFill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1" fillId="0" borderId="7" xfId="3" applyBorder="1"/>
    <xf numFmtId="0" fontId="1" fillId="0" borderId="11" xfId="3" applyBorder="1"/>
    <xf numFmtId="0" fontId="1" fillId="0" borderId="12" xfId="3" applyBorder="1"/>
    <xf numFmtId="38" fontId="0" fillId="0" borderId="12" xfId="1" applyNumberFormat="1" applyFont="1" applyBorder="1"/>
    <xf numFmtId="38" fontId="0" fillId="0" borderId="0" xfId="1" applyNumberFormat="1" applyFont="1" applyFill="1" applyBorder="1"/>
    <xf numFmtId="2" fontId="1" fillId="0" borderId="8" xfId="3" applyNumberFormat="1" applyBorder="1"/>
    <xf numFmtId="0" fontId="1" fillId="0" borderId="13" xfId="3" applyBorder="1"/>
    <xf numFmtId="0" fontId="1" fillId="0" borderId="14" xfId="3" applyBorder="1"/>
    <xf numFmtId="0" fontId="8" fillId="0" borderId="15" xfId="3" applyFont="1" applyBorder="1"/>
    <xf numFmtId="0" fontId="9" fillId="0" borderId="15" xfId="3" applyFont="1" applyBorder="1"/>
    <xf numFmtId="0" fontId="9" fillId="0" borderId="16" xfId="3" applyFont="1" applyBorder="1"/>
    <xf numFmtId="0" fontId="1" fillId="0" borderId="17" xfId="3" applyBorder="1" applyAlignment="1">
      <alignment horizontal="right" vertical="center"/>
    </xf>
    <xf numFmtId="3" fontId="8" fillId="0" borderId="0" xfId="3" applyNumberFormat="1" applyFont="1" applyAlignment="1">
      <alignment horizontal="right" vertical="center"/>
    </xf>
    <xf numFmtId="0" fontId="10" fillId="0" borderId="15" xfId="3" applyFont="1" applyBorder="1"/>
    <xf numFmtId="10" fontId="10" fillId="0" borderId="16" xfId="2" applyNumberFormat="1" applyFont="1" applyBorder="1"/>
    <xf numFmtId="10" fontId="10" fillId="0" borderId="19" xfId="2" applyNumberFormat="1" applyFont="1" applyBorder="1"/>
    <xf numFmtId="3" fontId="11" fillId="0" borderId="20" xfId="3" applyNumberFormat="1" applyFont="1" applyBorder="1"/>
    <xf numFmtId="3" fontId="11" fillId="0" borderId="0" xfId="3" applyNumberFormat="1" applyFont="1"/>
    <xf numFmtId="0" fontId="12" fillId="0" borderId="15" xfId="3" applyFont="1" applyBorder="1"/>
    <xf numFmtId="164" fontId="10" fillId="0" borderId="16" xfId="2" applyNumberFormat="1" applyFont="1" applyBorder="1"/>
    <xf numFmtId="164" fontId="10" fillId="0" borderId="21" xfId="2" applyNumberFormat="1" applyFont="1" applyBorder="1"/>
    <xf numFmtId="164" fontId="10" fillId="0" borderId="22" xfId="2" applyNumberFormat="1" applyFont="1" applyBorder="1"/>
    <xf numFmtId="0" fontId="5" fillId="3" borderId="15" xfId="3" applyFont="1" applyFill="1" applyBorder="1"/>
    <xf numFmtId="0" fontId="1" fillId="3" borderId="15" xfId="3" applyFill="1" applyBorder="1"/>
    <xf numFmtId="0" fontId="1" fillId="3" borderId="16" xfId="3" applyFill="1" applyBorder="1"/>
    <xf numFmtId="0" fontId="1" fillId="3" borderId="9" xfId="3" applyFill="1" applyBorder="1"/>
    <xf numFmtId="3" fontId="5" fillId="3" borderId="23" xfId="3" applyNumberFormat="1" applyFont="1" applyFill="1" applyBorder="1"/>
    <xf numFmtId="3" fontId="5" fillId="0" borderId="0" xfId="3" applyNumberFormat="1" applyFont="1"/>
    <xf numFmtId="40" fontId="5" fillId="0" borderId="0" xfId="3" applyNumberFormat="1" applyFont="1"/>
    <xf numFmtId="40" fontId="1" fillId="0" borderId="0" xfId="3" quotePrefix="1" applyNumberFormat="1"/>
    <xf numFmtId="38" fontId="1" fillId="0" borderId="0" xfId="3" quotePrefix="1" applyNumberFormat="1"/>
    <xf numFmtId="3" fontId="1" fillId="0" borderId="12" xfId="3" applyNumberFormat="1" applyBorder="1" applyAlignment="1">
      <alignment horizontal="right"/>
    </xf>
    <xf numFmtId="38" fontId="1" fillId="0" borderId="0" xfId="3" applyNumberFormat="1"/>
    <xf numFmtId="3" fontId="1" fillId="0" borderId="12" xfId="3" applyNumberFormat="1" applyBorder="1"/>
    <xf numFmtId="38" fontId="1" fillId="0" borderId="1" xfId="3" applyNumberFormat="1" applyBorder="1"/>
    <xf numFmtId="0" fontId="1" fillId="0" borderId="24" xfId="3" applyBorder="1"/>
    <xf numFmtId="3" fontId="1" fillId="0" borderId="25" xfId="3" applyNumberFormat="1" applyBorder="1"/>
    <xf numFmtId="0" fontId="5" fillId="3" borderId="16" xfId="3" applyFont="1" applyFill="1" applyBorder="1"/>
    <xf numFmtId="0" fontId="5" fillId="3" borderId="19" xfId="3" applyFont="1" applyFill="1" applyBorder="1"/>
    <xf numFmtId="0" fontId="5" fillId="0" borderId="0" xfId="3" applyFont="1"/>
    <xf numFmtId="0" fontId="5" fillId="0" borderId="8" xfId="3" applyFont="1" applyBorder="1"/>
    <xf numFmtId="0" fontId="5" fillId="0" borderId="11" xfId="3" applyFont="1" applyBorder="1"/>
    <xf numFmtId="3" fontId="5" fillId="0" borderId="12" xfId="3" applyNumberFormat="1" applyFont="1" applyBorder="1"/>
    <xf numFmtId="0" fontId="5" fillId="0" borderId="12" xfId="3" applyFont="1" applyBorder="1"/>
    <xf numFmtId="0" fontId="13" fillId="0" borderId="7" xfId="3" applyFont="1" applyBorder="1"/>
    <xf numFmtId="0" fontId="13" fillId="0" borderId="0" xfId="3" applyFont="1"/>
    <xf numFmtId="0" fontId="13" fillId="0" borderId="0" xfId="3" applyFont="1" applyAlignment="1">
      <alignment horizontal="right"/>
    </xf>
    <xf numFmtId="164" fontId="13" fillId="0" borderId="8" xfId="2" applyNumberFormat="1" applyFont="1" applyBorder="1"/>
    <xf numFmtId="9" fontId="13" fillId="0" borderId="24" xfId="2" applyFont="1" applyBorder="1"/>
    <xf numFmtId="3" fontId="13" fillId="0" borderId="25" xfId="3" applyNumberFormat="1" applyFont="1" applyBorder="1"/>
    <xf numFmtId="3" fontId="13" fillId="0" borderId="0" xfId="3" applyNumberFormat="1" applyFont="1"/>
    <xf numFmtId="0" fontId="3" fillId="0" borderId="7" xfId="3" applyFont="1" applyBorder="1"/>
    <xf numFmtId="0" fontId="5" fillId="0" borderId="26" xfId="3" applyFont="1" applyBorder="1"/>
    <xf numFmtId="0" fontId="1" fillId="0" borderId="27" xfId="3" applyBorder="1"/>
    <xf numFmtId="3" fontId="5" fillId="0" borderId="28" xfId="3" applyNumberFormat="1" applyFont="1" applyBorder="1" applyAlignment="1">
      <alignment vertical="center"/>
    </xf>
    <xf numFmtId="3" fontId="5" fillId="0" borderId="0" xfId="3" applyNumberFormat="1" applyFont="1" applyAlignment="1">
      <alignment vertical="center"/>
    </xf>
    <xf numFmtId="0" fontId="1" fillId="0" borderId="0" xfId="3" applyAlignment="1">
      <alignment horizontal="center"/>
    </xf>
    <xf numFmtId="3" fontId="8" fillId="4" borderId="18" xfId="3" applyNumberFormat="1" applyFont="1" applyFill="1" applyBorder="1" applyAlignment="1">
      <alignment horizontal="right" vertical="center"/>
    </xf>
    <xf numFmtId="0" fontId="5" fillId="0" borderId="29" xfId="3" applyFont="1" applyBorder="1" applyAlignment="1">
      <alignment horizontal="center"/>
    </xf>
    <xf numFmtId="0" fontId="1" fillId="0" borderId="1" xfId="3" applyBorder="1"/>
    <xf numFmtId="0" fontId="1" fillId="0" borderId="29" xfId="3" applyBorder="1"/>
    <xf numFmtId="0" fontId="5" fillId="0" borderId="30" xfId="3" applyFont="1" applyBorder="1" applyAlignment="1">
      <alignment horizontal="center"/>
    </xf>
    <xf numFmtId="0" fontId="1" fillId="0" borderId="31" xfId="3" applyBorder="1"/>
    <xf numFmtId="0" fontId="5" fillId="0" borderId="17" xfId="3" applyFont="1" applyBorder="1" applyAlignment="1">
      <alignment horizontal="center"/>
    </xf>
    <xf numFmtId="0" fontId="1" fillId="0" borderId="8" xfId="3" applyBorder="1" applyAlignment="1">
      <alignment horizontal="center"/>
    </xf>
    <xf numFmtId="0" fontId="1" fillId="0" borderId="1" xfId="3" applyBorder="1" applyAlignment="1">
      <alignment horizontal="center"/>
    </xf>
    <xf numFmtId="0" fontId="1" fillId="0" borderId="31" xfId="3" applyBorder="1" applyAlignment="1">
      <alignment horizontal="center"/>
    </xf>
    <xf numFmtId="0" fontId="0" fillId="0" borderId="0" xfId="0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" fillId="0" borderId="0" xfId="3" applyAlignment="1">
      <alignment horizontal="left"/>
    </xf>
    <xf numFmtId="0" fontId="4" fillId="0" borderId="1" xfId="3" applyFont="1" applyBorder="1" applyAlignment="1">
      <alignment horizontal="center"/>
    </xf>
    <xf numFmtId="0" fontId="1" fillId="2" borderId="5" xfId="3" applyFill="1" applyBorder="1" applyAlignment="1">
      <alignment horizontal="center"/>
    </xf>
    <xf numFmtId="0" fontId="1" fillId="2" borderId="6" xfId="3" applyFill="1" applyBorder="1" applyAlignment="1">
      <alignment horizontal="center"/>
    </xf>
    <xf numFmtId="0" fontId="1" fillId="0" borderId="0" xfId="3" applyAlignment="1">
      <alignment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12</xdr:col>
      <xdr:colOff>468282</xdr:colOff>
      <xdr:row>78</xdr:row>
      <xdr:rowOff>86349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0BB17E-C5FE-4866-B426-89F5A5E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850" y="7600950"/>
          <a:ext cx="11155332" cy="446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44"/>
  <sheetViews>
    <sheetView tabSelected="1" topLeftCell="A6" zoomScale="93" zoomScaleNormal="93" workbookViewId="0">
      <selection activeCell="I35" sqref="I35"/>
    </sheetView>
  </sheetViews>
  <sheetFormatPr defaultColWidth="10.875" defaultRowHeight="11.25"/>
  <cols>
    <col min="1" max="6" width="10.875" style="2"/>
    <col min="7" max="7" width="10" style="2" customWidth="1"/>
    <col min="8" max="8" width="0" style="2" hidden="1" customWidth="1"/>
    <col min="9" max="9" width="14" style="2" customWidth="1"/>
    <col min="10" max="10" width="40" style="2" customWidth="1"/>
    <col min="11" max="11" width="9.5" style="2" customWidth="1"/>
    <col min="12" max="12" width="12.125" style="2" customWidth="1"/>
    <col min="13" max="13" width="9.375" style="2" customWidth="1"/>
    <col min="14" max="14" width="8" style="2" customWidth="1"/>
    <col min="15" max="15" width="7.375" style="2" customWidth="1"/>
    <col min="16" max="18" width="7" style="2" customWidth="1"/>
    <col min="19" max="19" width="7.625" style="2" customWidth="1"/>
    <col min="20" max="20" width="5.625" style="2" customWidth="1"/>
    <col min="21" max="16384" width="10.875" style="2"/>
  </cols>
  <sheetData>
    <row r="2" spans="2:14" ht="26.25">
      <c r="B2" s="1" t="s">
        <v>0</v>
      </c>
    </row>
    <row r="3" spans="2:14">
      <c r="B3" s="3" t="s">
        <v>1</v>
      </c>
      <c r="C3" s="4">
        <f ca="1">TODAY()</f>
        <v>45397</v>
      </c>
    </row>
    <row r="4" spans="2:14">
      <c r="B4" s="2" t="s">
        <v>68</v>
      </c>
    </row>
    <row r="5" spans="2:14">
      <c r="B5" s="2" t="s">
        <v>69</v>
      </c>
      <c r="I5" s="5"/>
    </row>
    <row r="6" spans="2:14">
      <c r="I6" s="5"/>
    </row>
    <row r="7" spans="2:14">
      <c r="B7" s="2" t="s">
        <v>70</v>
      </c>
      <c r="I7" s="5"/>
    </row>
    <row r="8" spans="2:14">
      <c r="C8" s="6" t="s">
        <v>2</v>
      </c>
      <c r="I8" s="5"/>
    </row>
    <row r="9" spans="2:14">
      <c r="C9" s="6"/>
      <c r="I9" s="5"/>
    </row>
    <row r="10" spans="2:14">
      <c r="I10" s="5"/>
    </row>
    <row r="11" spans="2:14">
      <c r="I11" s="5"/>
    </row>
    <row r="12" spans="2:14">
      <c r="I12" s="5"/>
    </row>
    <row r="13" spans="2:14">
      <c r="B13" s="87" t="s">
        <v>3</v>
      </c>
      <c r="C13" s="87"/>
      <c r="D13" s="87"/>
      <c r="E13" s="87"/>
      <c r="H13" s="7"/>
      <c r="I13" s="5"/>
    </row>
    <row r="14" spans="2:14" ht="12" thickBot="1">
      <c r="B14" s="7"/>
      <c r="C14" s="7"/>
      <c r="D14" s="7"/>
      <c r="E14" s="7"/>
      <c r="F14" s="88">
        <v>2024</v>
      </c>
      <c r="G14" s="88"/>
      <c r="H14" s="7"/>
      <c r="I14" s="8"/>
    </row>
    <row r="15" spans="2:14">
      <c r="B15" s="9"/>
      <c r="C15" s="10"/>
      <c r="D15" s="10"/>
      <c r="E15" s="11"/>
      <c r="F15" s="89" t="s">
        <v>4</v>
      </c>
      <c r="G15" s="90"/>
      <c r="I15" s="2" t="s">
        <v>61</v>
      </c>
      <c r="N15" s="12"/>
    </row>
    <row r="16" spans="2:14">
      <c r="B16" s="13" t="s">
        <v>5</v>
      </c>
      <c r="E16" s="14"/>
      <c r="F16" s="15" t="s">
        <v>6</v>
      </c>
      <c r="G16" s="16" t="s">
        <v>7</v>
      </c>
      <c r="H16" s="17"/>
      <c r="J16" s="6" t="s">
        <v>62</v>
      </c>
      <c r="N16" s="12"/>
    </row>
    <row r="17" spans="2:20">
      <c r="B17" s="18"/>
      <c r="E17" s="14"/>
      <c r="F17" s="19"/>
      <c r="G17" s="20"/>
      <c r="J17" s="6" t="s">
        <v>63</v>
      </c>
      <c r="N17" s="12"/>
    </row>
    <row r="18" spans="2:20" ht="15.75">
      <c r="B18" s="18"/>
      <c r="C18" s="24" t="s">
        <v>38</v>
      </c>
      <c r="D18" s="24"/>
      <c r="E18" s="14"/>
      <c r="F18" s="19">
        <f>+R37</f>
        <v>60</v>
      </c>
      <c r="G18" s="21"/>
      <c r="H18" s="22"/>
      <c r="J18" s="6" t="s">
        <v>31</v>
      </c>
      <c r="N18" s="12"/>
    </row>
    <row r="19" spans="2:20" ht="15.75">
      <c r="B19" s="18"/>
      <c r="C19" s="2" t="s">
        <v>65</v>
      </c>
      <c r="E19" s="14"/>
      <c r="F19" s="19">
        <f>+Q37</f>
        <v>60</v>
      </c>
      <c r="G19" s="21"/>
      <c r="H19" s="22"/>
      <c r="J19" s="6" t="s">
        <v>66</v>
      </c>
      <c r="N19" s="12"/>
    </row>
    <row r="20" spans="2:20" ht="16.5" thickBot="1">
      <c r="B20" s="18"/>
      <c r="C20" s="2" t="s">
        <v>8</v>
      </c>
      <c r="E20" s="23"/>
      <c r="F20" s="19">
        <f>+O37</f>
        <v>60</v>
      </c>
      <c r="G20" s="21"/>
      <c r="H20" s="22"/>
      <c r="I20" s="76" t="s">
        <v>39</v>
      </c>
      <c r="J20" s="76" t="s">
        <v>40</v>
      </c>
      <c r="K20" s="76" t="s">
        <v>33</v>
      </c>
      <c r="L20" s="76" t="s">
        <v>34</v>
      </c>
      <c r="M20" s="79" t="s">
        <v>9</v>
      </c>
      <c r="N20" s="12"/>
      <c r="O20" s="81" t="s">
        <v>35</v>
      </c>
      <c r="P20" s="76" t="s">
        <v>36</v>
      </c>
      <c r="Q20" s="76" t="s">
        <v>76</v>
      </c>
      <c r="R20" s="76" t="s">
        <v>37</v>
      </c>
      <c r="S20" s="79"/>
      <c r="T20" s="78" t="s">
        <v>32</v>
      </c>
    </row>
    <row r="21" spans="2:20" ht="25.5" customHeight="1">
      <c r="B21" s="18"/>
      <c r="E21" s="23"/>
      <c r="F21" s="19">
        <f>+P37</f>
        <v>0</v>
      </c>
      <c r="G21" s="21"/>
      <c r="H21" s="22"/>
      <c r="I21" s="74">
        <v>1</v>
      </c>
      <c r="J21" s="91" t="s">
        <v>74</v>
      </c>
      <c r="K21" s="74">
        <v>2</v>
      </c>
      <c r="L21" s="74">
        <v>4</v>
      </c>
      <c r="M21" s="82">
        <f>+K21*L21</f>
        <v>8</v>
      </c>
      <c r="N21" s="12"/>
      <c r="O21" s="19">
        <v>40</v>
      </c>
      <c r="S21" s="14"/>
      <c r="T21" s="2">
        <f>SUM(O21:S21)</f>
        <v>40</v>
      </c>
    </row>
    <row r="22" spans="2:20">
      <c r="B22" s="18"/>
      <c r="E22" s="25"/>
      <c r="F22" s="19">
        <f>+S37</f>
        <v>0</v>
      </c>
      <c r="G22" s="20"/>
      <c r="I22" s="74"/>
      <c r="K22" s="74"/>
      <c r="L22" s="74"/>
      <c r="M22" s="82"/>
      <c r="N22" s="12"/>
      <c r="O22" s="19"/>
      <c r="S22" s="14"/>
    </row>
    <row r="23" spans="2:20" ht="12" thickBot="1">
      <c r="B23" s="18"/>
      <c r="C23" s="26" t="s">
        <v>10</v>
      </c>
      <c r="D23" s="27"/>
      <c r="E23" s="28"/>
      <c r="F23" s="29">
        <f>SUM(F18:F22)</f>
        <v>180</v>
      </c>
      <c r="G23" s="75">
        <v>41175</v>
      </c>
      <c r="H23" s="30"/>
      <c r="I23" s="74">
        <v>2</v>
      </c>
      <c r="J23" s="2" t="s">
        <v>64</v>
      </c>
      <c r="K23" s="74">
        <v>1</v>
      </c>
      <c r="L23" s="74">
        <v>3</v>
      </c>
      <c r="M23" s="82">
        <f>+K23*L23</f>
        <v>3</v>
      </c>
      <c r="N23" s="12"/>
      <c r="O23" s="19"/>
      <c r="S23" s="14"/>
      <c r="T23" s="2">
        <f>SUM(O23:S23)</f>
        <v>0</v>
      </c>
    </row>
    <row r="24" spans="2:20">
      <c r="B24" s="18"/>
      <c r="E24" s="14"/>
      <c r="F24" s="19"/>
      <c r="G24" s="20"/>
      <c r="I24" s="74"/>
      <c r="J24" s="2" t="s">
        <v>75</v>
      </c>
      <c r="K24" s="74"/>
      <c r="L24" s="74"/>
      <c r="M24" s="82"/>
      <c r="N24" s="12"/>
      <c r="O24" s="19"/>
      <c r="R24" s="2">
        <v>40</v>
      </c>
    </row>
    <row r="25" spans="2:20">
      <c r="B25" s="18"/>
      <c r="C25" s="31" t="s">
        <v>11</v>
      </c>
      <c r="D25" s="31" t="s">
        <v>12</v>
      </c>
      <c r="E25" s="32">
        <v>0.57150000000000001</v>
      </c>
      <c r="F25" s="33"/>
      <c r="G25" s="34">
        <f>(G23*$E$25)</f>
        <v>23531.512500000001</v>
      </c>
      <c r="H25" s="35"/>
      <c r="N25" s="12"/>
      <c r="O25" s="19"/>
      <c r="S25" s="14"/>
      <c r="T25" s="2">
        <f>SUM(O25:S25)</f>
        <v>0</v>
      </c>
    </row>
    <row r="26" spans="2:20">
      <c r="B26" s="18"/>
      <c r="C26" s="36"/>
      <c r="D26" s="31"/>
      <c r="E26" s="37"/>
      <c r="F26" s="38"/>
      <c r="G26" s="39"/>
      <c r="I26" s="74">
        <v>3</v>
      </c>
      <c r="J26" s="2" t="s">
        <v>73</v>
      </c>
      <c r="K26" s="74">
        <v>1</v>
      </c>
      <c r="L26" s="74">
        <v>3</v>
      </c>
      <c r="M26" s="82">
        <f>+K26*L26</f>
        <v>3</v>
      </c>
      <c r="O26" s="19"/>
      <c r="Q26" s="2">
        <v>40</v>
      </c>
      <c r="S26" s="14"/>
    </row>
    <row r="27" spans="2:20">
      <c r="B27" s="18"/>
      <c r="C27" s="40" t="s">
        <v>13</v>
      </c>
      <c r="D27" s="41"/>
      <c r="E27" s="42"/>
      <c r="F27" s="43"/>
      <c r="G27" s="44">
        <f>SUM(G23:G25)</f>
        <v>64706.512499999997</v>
      </c>
      <c r="H27" s="45"/>
      <c r="I27" s="74"/>
      <c r="K27" s="74"/>
      <c r="L27" s="74"/>
      <c r="M27" s="82"/>
      <c r="N27" s="12"/>
      <c r="O27" s="19"/>
      <c r="S27" s="14"/>
      <c r="T27" s="2">
        <f>SUM(O27:S27)</f>
        <v>0</v>
      </c>
    </row>
    <row r="28" spans="2:20">
      <c r="B28" s="13"/>
      <c r="E28" s="14"/>
      <c r="F28" s="19"/>
      <c r="G28" s="20"/>
      <c r="I28" s="74"/>
      <c r="K28" s="74"/>
      <c r="L28" s="74"/>
      <c r="M28" s="82"/>
      <c r="N28" s="12"/>
      <c r="O28" s="19"/>
    </row>
    <row r="29" spans="2:20">
      <c r="B29" s="13" t="s">
        <v>14</v>
      </c>
      <c r="E29" s="14"/>
      <c r="F29" s="19"/>
      <c r="G29" s="20"/>
      <c r="I29" s="74"/>
      <c r="K29" s="74"/>
      <c r="L29" s="74"/>
      <c r="M29" s="82"/>
      <c r="N29" s="12"/>
      <c r="O29" s="19"/>
      <c r="S29" s="14"/>
      <c r="T29" s="2">
        <f>SUM(O29:S29)</f>
        <v>0</v>
      </c>
    </row>
    <row r="30" spans="2:20">
      <c r="B30" s="13"/>
      <c r="C30" s="2" t="s">
        <v>67</v>
      </c>
      <c r="E30" s="14"/>
      <c r="F30" s="19"/>
      <c r="G30" s="49">
        <v>1000</v>
      </c>
      <c r="I30" s="2">
        <v>4</v>
      </c>
      <c r="J30" s="2" t="s">
        <v>77</v>
      </c>
      <c r="M30" s="14"/>
      <c r="O30" s="19">
        <v>20</v>
      </c>
      <c r="Q30" s="2">
        <v>20</v>
      </c>
      <c r="R30" s="2">
        <v>20</v>
      </c>
      <c r="S30" s="14"/>
    </row>
    <row r="31" spans="2:20">
      <c r="B31" s="13"/>
      <c r="E31" s="14"/>
      <c r="F31" s="19"/>
      <c r="G31" s="49"/>
    </row>
    <row r="32" spans="2:20">
      <c r="B32" s="13" t="s">
        <v>20</v>
      </c>
      <c r="E32" s="14"/>
      <c r="F32" s="19"/>
      <c r="G32" s="51"/>
      <c r="I32" s="74"/>
      <c r="K32" s="74"/>
      <c r="L32" s="74"/>
      <c r="M32" s="82"/>
      <c r="O32" s="19"/>
      <c r="S32" s="14"/>
      <c r="T32" s="2">
        <f>SUM(O32:S32)</f>
        <v>0</v>
      </c>
    </row>
    <row r="33" spans="2:20">
      <c r="B33" s="13"/>
      <c r="C33" s="2" t="s">
        <v>22</v>
      </c>
      <c r="E33" s="14"/>
      <c r="F33" s="19"/>
      <c r="G33" s="51">
        <f>+N43</f>
        <v>10484</v>
      </c>
      <c r="I33" s="74"/>
      <c r="K33" s="74"/>
      <c r="L33" s="74"/>
      <c r="M33" s="82"/>
      <c r="O33" s="19"/>
      <c r="S33" s="14"/>
      <c r="T33" s="2">
        <f t="shared" ref="T33:T35" si="0">SUM(O33:S33)</f>
        <v>0</v>
      </c>
    </row>
    <row r="34" spans="2:20">
      <c r="B34" s="13" t="s">
        <v>23</v>
      </c>
      <c r="E34" s="14"/>
      <c r="F34" s="19"/>
      <c r="G34" s="20"/>
      <c r="I34" s="12"/>
      <c r="M34" s="14"/>
      <c r="O34" s="19"/>
      <c r="S34" s="14"/>
    </row>
    <row r="35" spans="2:20" ht="12" thickBot="1">
      <c r="B35" s="18"/>
      <c r="C35" s="2" t="s">
        <v>24</v>
      </c>
      <c r="E35" s="14"/>
      <c r="F35" s="53"/>
      <c r="G35" s="54">
        <v>9500</v>
      </c>
      <c r="I35" s="12"/>
      <c r="J35" s="2" t="s">
        <v>30</v>
      </c>
      <c r="K35" s="83"/>
      <c r="L35" s="83"/>
      <c r="M35" s="84"/>
      <c r="O35" s="53"/>
      <c r="P35" s="77"/>
      <c r="Q35" s="77"/>
      <c r="R35" s="77"/>
      <c r="S35" s="80"/>
      <c r="T35" s="53">
        <f t="shared" si="0"/>
        <v>0</v>
      </c>
    </row>
    <row r="36" spans="2:20">
      <c r="B36" s="18"/>
      <c r="E36" s="14"/>
      <c r="F36" s="19"/>
      <c r="G36" s="51"/>
      <c r="I36" s="46"/>
      <c r="J36" s="12"/>
      <c r="M36" s="14"/>
      <c r="O36" s="19"/>
      <c r="S36" s="14"/>
    </row>
    <row r="37" spans="2:20">
      <c r="B37" s="18"/>
      <c r="C37" s="40" t="s">
        <v>25</v>
      </c>
      <c r="D37" s="40"/>
      <c r="E37" s="55"/>
      <c r="F37" s="56"/>
      <c r="G37" s="44">
        <f>SUM(G29:G35)</f>
        <v>20984</v>
      </c>
      <c r="H37" s="45"/>
      <c r="I37" s="12"/>
      <c r="K37" s="74"/>
      <c r="L37" s="74"/>
      <c r="M37" s="82">
        <f>SUM(M21:M34)</f>
        <v>14</v>
      </c>
      <c r="N37" s="12"/>
      <c r="O37" s="19">
        <f>SUM(O21:O35)</f>
        <v>60</v>
      </c>
      <c r="P37" s="19">
        <f t="shared" ref="P37:S37" si="1">SUM(P21:P35)</f>
        <v>0</v>
      </c>
      <c r="Q37" s="19">
        <f t="shared" si="1"/>
        <v>60</v>
      </c>
      <c r="R37" s="19">
        <f t="shared" si="1"/>
        <v>60</v>
      </c>
      <c r="S37" s="19">
        <f t="shared" si="1"/>
        <v>0</v>
      </c>
      <c r="T37" s="2">
        <f>SUM(T21:T35)</f>
        <v>40</v>
      </c>
    </row>
    <row r="38" spans="2:20">
      <c r="B38" s="18"/>
      <c r="E38" s="14"/>
      <c r="F38" s="19"/>
      <c r="G38" s="51"/>
      <c r="I38" s="12"/>
    </row>
    <row r="39" spans="2:20">
      <c r="B39" s="13" t="s">
        <v>26</v>
      </c>
      <c r="C39" s="57"/>
      <c r="D39" s="57"/>
      <c r="E39" s="58"/>
      <c r="F39" s="59"/>
      <c r="G39" s="60">
        <f>G27+G37</f>
        <v>85690.512499999997</v>
      </c>
      <c r="H39" s="45"/>
      <c r="K39" s="46" t="s">
        <v>15</v>
      </c>
      <c r="L39" s="47" t="s">
        <v>16</v>
      </c>
      <c r="M39" s="2">
        <v>27</v>
      </c>
      <c r="N39" s="48">
        <f>M37*200</f>
        <v>2800</v>
      </c>
    </row>
    <row r="40" spans="2:20">
      <c r="B40" s="13"/>
      <c r="C40" s="57"/>
      <c r="D40" s="57"/>
      <c r="E40" s="58"/>
      <c r="F40" s="59"/>
      <c r="G40" s="61"/>
      <c r="I40" s="12"/>
      <c r="K40" s="46" t="s">
        <v>17</v>
      </c>
      <c r="L40" s="47" t="s">
        <v>18</v>
      </c>
      <c r="M40" s="2">
        <v>36</v>
      </c>
      <c r="N40" s="48">
        <f>M40*69</f>
        <v>2484</v>
      </c>
    </row>
    <row r="41" spans="2:20" ht="12" thickBot="1">
      <c r="B41" s="62" t="s">
        <v>27</v>
      </c>
      <c r="C41" s="63"/>
      <c r="D41" s="64" t="s">
        <v>28</v>
      </c>
      <c r="E41" s="65">
        <v>0.52500000000000002</v>
      </c>
      <c r="F41" s="66"/>
      <c r="G41" s="67">
        <f>ROUND(G39*$E$41,0)</f>
        <v>44988</v>
      </c>
      <c r="H41" s="68"/>
      <c r="I41" s="12"/>
      <c r="J41" s="6"/>
      <c r="K41" s="46" t="s">
        <v>19</v>
      </c>
      <c r="L41" s="12" t="s">
        <v>72</v>
      </c>
      <c r="M41" s="12"/>
      <c r="N41" s="50">
        <v>1200</v>
      </c>
    </row>
    <row r="42" spans="2:20" ht="12" thickBot="1">
      <c r="B42" s="69"/>
      <c r="E42" s="14"/>
      <c r="F42" s="19"/>
      <c r="G42" s="20"/>
      <c r="I42" s="12"/>
      <c r="K42" s="46" t="s">
        <v>21</v>
      </c>
      <c r="L42" s="12" t="s">
        <v>71</v>
      </c>
      <c r="M42" s="12"/>
      <c r="N42" s="52">
        <v>4000</v>
      </c>
    </row>
    <row r="43" spans="2:20" ht="12" thickBot="1">
      <c r="B43" s="70" t="s">
        <v>29</v>
      </c>
      <c r="C43" s="24"/>
      <c r="D43" s="24"/>
      <c r="E43" s="25"/>
      <c r="F43" s="71"/>
      <c r="G43" s="72">
        <f>+G41+G39</f>
        <v>130678.5125</v>
      </c>
      <c r="H43" s="73"/>
      <c r="I43" s="12"/>
      <c r="K43" s="12"/>
      <c r="L43" s="12"/>
      <c r="M43" s="12"/>
      <c r="N43" s="50">
        <f>SUM(N39:N42)</f>
        <v>10484</v>
      </c>
    </row>
    <row r="44" spans="2:20" ht="12" thickTop="1"/>
  </sheetData>
  <mergeCells count="3">
    <mergeCell ref="B13:E13"/>
    <mergeCell ref="F14:G14"/>
    <mergeCell ref="F15:G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selection activeCell="H2" sqref="H2"/>
    </sheetView>
  </sheetViews>
  <sheetFormatPr defaultRowHeight="15.75"/>
  <cols>
    <col min="1" max="1" width="6" customWidth="1"/>
    <col min="2" max="2" width="111" customWidth="1"/>
  </cols>
  <sheetData>
    <row r="1" spans="1:8">
      <c r="A1">
        <v>1</v>
      </c>
      <c r="B1" t="s">
        <v>56</v>
      </c>
    </row>
    <row r="2" spans="1:8">
      <c r="A2">
        <f>+A1+1</f>
        <v>2</v>
      </c>
      <c r="B2" t="s">
        <v>57</v>
      </c>
      <c r="H2" t="s">
        <v>60</v>
      </c>
    </row>
    <row r="3" spans="1:8">
      <c r="A3">
        <f t="shared" ref="A3:A20" si="0">+A2+1</f>
        <v>3</v>
      </c>
      <c r="B3" s="85" t="s">
        <v>58</v>
      </c>
    </row>
    <row r="4" spans="1:8">
      <c r="A4">
        <f t="shared" si="0"/>
        <v>4</v>
      </c>
      <c r="B4" s="85" t="s">
        <v>41</v>
      </c>
    </row>
    <row r="5" spans="1:8">
      <c r="A5">
        <f t="shared" si="0"/>
        <v>5</v>
      </c>
      <c r="B5" s="85" t="s">
        <v>42</v>
      </c>
    </row>
    <row r="6" spans="1:8">
      <c r="A6">
        <f t="shared" si="0"/>
        <v>6</v>
      </c>
      <c r="B6" s="85" t="s">
        <v>43</v>
      </c>
    </row>
    <row r="7" spans="1:8">
      <c r="A7">
        <f t="shared" si="0"/>
        <v>7</v>
      </c>
      <c r="B7" s="85" t="s">
        <v>44</v>
      </c>
    </row>
    <row r="8" spans="1:8">
      <c r="A8">
        <f t="shared" si="0"/>
        <v>8</v>
      </c>
      <c r="B8" s="85" t="s">
        <v>50</v>
      </c>
    </row>
    <row r="9" spans="1:8">
      <c r="A9">
        <f t="shared" si="0"/>
        <v>9</v>
      </c>
      <c r="B9" s="85" t="s">
        <v>45</v>
      </c>
    </row>
    <row r="10" spans="1:8">
      <c r="A10">
        <f t="shared" si="0"/>
        <v>10</v>
      </c>
      <c r="B10" s="86" t="s">
        <v>43</v>
      </c>
    </row>
    <row r="11" spans="1:8">
      <c r="A11">
        <f t="shared" si="0"/>
        <v>11</v>
      </c>
      <c r="B11" s="85" t="s">
        <v>46</v>
      </c>
    </row>
    <row r="12" spans="1:8">
      <c r="A12">
        <f t="shared" si="0"/>
        <v>12</v>
      </c>
      <c r="B12" s="85" t="s">
        <v>47</v>
      </c>
    </row>
    <row r="13" spans="1:8">
      <c r="A13">
        <f t="shared" si="0"/>
        <v>13</v>
      </c>
      <c r="B13" s="85" t="s">
        <v>48</v>
      </c>
    </row>
    <row r="14" spans="1:8">
      <c r="A14">
        <f t="shared" si="0"/>
        <v>14</v>
      </c>
      <c r="B14" s="85" t="s">
        <v>49</v>
      </c>
    </row>
    <row r="15" spans="1:8">
      <c r="A15">
        <f t="shared" si="0"/>
        <v>15</v>
      </c>
      <c r="B15" s="86" t="s">
        <v>43</v>
      </c>
    </row>
    <row r="16" spans="1:8">
      <c r="A16">
        <f t="shared" si="0"/>
        <v>16</v>
      </c>
      <c r="B16" s="85" t="s">
        <v>51</v>
      </c>
    </row>
    <row r="17" spans="1:2">
      <c r="A17">
        <f t="shared" si="0"/>
        <v>17</v>
      </c>
      <c r="B17" s="85" t="s">
        <v>52</v>
      </c>
    </row>
    <row r="18" spans="1:2">
      <c r="A18">
        <f t="shared" si="0"/>
        <v>18</v>
      </c>
      <c r="B18" s="85" t="s">
        <v>53</v>
      </c>
    </row>
    <row r="19" spans="1:2">
      <c r="A19">
        <f t="shared" si="0"/>
        <v>19</v>
      </c>
      <c r="B19" s="85" t="s">
        <v>54</v>
      </c>
    </row>
    <row r="20" spans="1:2">
      <c r="A20">
        <f t="shared" si="0"/>
        <v>20</v>
      </c>
      <c r="B20" s="85" t="s">
        <v>55</v>
      </c>
    </row>
    <row r="23" spans="1:2">
      <c r="B23" s="8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Y3 Estimates for Pete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Birch</dc:creator>
  <cp:lastModifiedBy>Brett Hobson</cp:lastModifiedBy>
  <dcterms:created xsi:type="dcterms:W3CDTF">2023-01-31T00:15:29Z</dcterms:created>
  <dcterms:modified xsi:type="dcterms:W3CDTF">2024-04-16T01:01:23Z</dcterms:modified>
</cp:coreProperties>
</file>