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452" yWindow="-96" windowWidth="15120" windowHeight="904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" i="1"/>
  <c r="B5"/>
  <c r="B11" s="1"/>
  <c r="B32"/>
  <c r="E19"/>
  <c r="E11"/>
  <c r="B8"/>
  <c r="E8" s="1"/>
  <c r="E7"/>
  <c r="E12" l="1"/>
  <c r="E13" s="1"/>
  <c r="B9"/>
  <c r="E14"/>
  <c r="B12"/>
  <c r="B14"/>
  <c r="B22" l="1"/>
  <c r="B13"/>
  <c r="B27" l="1"/>
  <c r="E27" s="1"/>
  <c r="E22"/>
  <c r="B23"/>
  <c r="B28" l="1"/>
  <c r="E23"/>
  <c r="B30" l="1"/>
  <c r="E28"/>
</calcChain>
</file>

<file path=xl/sharedStrings.xml><?xml version="1.0" encoding="utf-8"?>
<sst xmlns="http://schemas.openxmlformats.org/spreadsheetml/2006/main" count="38" uniqueCount="38">
  <si>
    <t>Rod Diameter (in)</t>
  </si>
  <si>
    <t>Cylinder Diameter (in)</t>
  </si>
  <si>
    <t>Speed (in/s)</t>
  </si>
  <si>
    <t>Flow rate (gpm)</t>
  </si>
  <si>
    <t>Piston Area (in2)</t>
  </si>
  <si>
    <t>Flow rate (in3/s)</t>
  </si>
  <si>
    <t>Damping factor (N/m/s)</t>
  </si>
  <si>
    <t>Damping force (N)</t>
  </si>
  <si>
    <t>Cylinder Diameter (m)</t>
  </si>
  <si>
    <t>Speed (m/s)</t>
  </si>
  <si>
    <t>Damping force (lbf)</t>
  </si>
  <si>
    <t>Flow rate (l/s)</t>
  </si>
  <si>
    <t>Damping factor (lbf/in/s)</t>
  </si>
  <si>
    <t>Plumbing efficiency</t>
  </si>
  <si>
    <t>Gear box efficiency</t>
  </si>
  <si>
    <t>Hydraulic motor Volumetric efficiency</t>
  </si>
  <si>
    <t>Hydraulic motor mechanical efficiency</t>
  </si>
  <si>
    <t>Alternator Efficiency</t>
  </si>
  <si>
    <t>Hydraulic motor RPM</t>
  </si>
  <si>
    <t>Mechanical Power input (W)</t>
  </si>
  <si>
    <t>Hydraulic motor torque (lb.in)</t>
  </si>
  <si>
    <t>Hydraulic motor torque (N.m)</t>
  </si>
  <si>
    <t xml:space="preserve">Hydraulic motor displacement (cm3/revolution) </t>
  </si>
  <si>
    <t xml:space="preserve">Hydraulic motor displacement (in3/revolution) </t>
  </si>
  <si>
    <t>Hydraulic motor angular velocity (radian/s)</t>
  </si>
  <si>
    <t>Rod Diameter (cm)</t>
  </si>
  <si>
    <t>Piston Area (cm2)</t>
  </si>
  <si>
    <t>Flow rate (cm3/s)</t>
  </si>
  <si>
    <t>Pressure (bar)</t>
  </si>
  <si>
    <t>Pressure (lb/in2)</t>
  </si>
  <si>
    <t>Gear Box output Torque (N.m)</t>
  </si>
  <si>
    <t>Gear box ratio (example: 10 means 1 to 10 increase)</t>
  </si>
  <si>
    <t>Gear Box output velocity (radian/s)</t>
  </si>
  <si>
    <t>Gear Box output Torque (lb.in)</t>
  </si>
  <si>
    <t>Gear box output RPM</t>
  </si>
  <si>
    <t>Electrical power (W)</t>
  </si>
  <si>
    <t>Inputs are in yellow. They are in the units we use more commonly</t>
  </si>
  <si>
    <t>Overal efficiency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</si>
</sst>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2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0" fontId="1" fillId="0" borderId="1" xfId="0" applyFont="1" applyBorder="1"/>
    <xf numFmtId="0" fontId="0" fillId="0" borderId="0" xfId="0" applyFill="1"/>
    <xf numFmtId="1" fontId="1" fillId="2" borderId="1" xfId="0" applyNumberFormat="1" applyFont="1" applyFill="1" applyBorder="1"/>
    <xf numFmtId="165" fontId="1" fillId="0" borderId="1" xfId="0" applyNumberFormat="1" applyFont="1" applyFill="1" applyBorder="1"/>
    <xf numFmtId="165" fontId="0" fillId="0" borderId="1" xfId="0" applyNumberFormat="1" applyFill="1" applyBorder="1"/>
    <xf numFmtId="164" fontId="0" fillId="0" borderId="1" xfId="0" applyNumberFormat="1" applyFill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1" fontId="0" fillId="0" borderId="0" xfId="0" applyNumberFormat="1" applyBorder="1"/>
    <xf numFmtId="1" fontId="0" fillId="0" borderId="2" xfId="0" applyNumberForma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B19" sqref="B19"/>
    </sheetView>
  </sheetViews>
  <sheetFormatPr defaultRowHeight="14.4"/>
  <cols>
    <col min="1" max="1" width="39" bestFit="1" customWidth="1"/>
    <col min="2" max="2" width="6.5546875" bestFit="1" customWidth="1"/>
    <col min="3" max="3" width="13.33203125" customWidth="1"/>
    <col min="4" max="4" width="38.5546875" bestFit="1" customWidth="1"/>
    <col min="5" max="5" width="17" bestFit="1" customWidth="1"/>
    <col min="6" max="6" width="17" customWidth="1"/>
  </cols>
  <sheetData>
    <row r="1" spans="1:6">
      <c r="A1" t="s">
        <v>36</v>
      </c>
    </row>
    <row r="4" spans="1:6">
      <c r="A4" s="1" t="s">
        <v>25</v>
      </c>
      <c r="B4" s="1">
        <f>E4*2.54</f>
        <v>3.4925000000000002</v>
      </c>
      <c r="D4" s="7" t="s">
        <v>0</v>
      </c>
      <c r="E4" s="2">
        <v>1.375</v>
      </c>
    </row>
    <row r="5" spans="1:6">
      <c r="A5" s="1" t="s">
        <v>8</v>
      </c>
      <c r="B5" s="1">
        <f>E5*2.54</f>
        <v>5.08</v>
      </c>
      <c r="D5" s="7" t="s">
        <v>1</v>
      </c>
      <c r="E5" s="2">
        <v>2</v>
      </c>
    </row>
    <row r="6" spans="1:6">
      <c r="A6" s="1" t="s">
        <v>9</v>
      </c>
      <c r="B6" s="2">
        <v>0.5</v>
      </c>
      <c r="D6" s="7" t="s">
        <v>2</v>
      </c>
      <c r="E6" s="11">
        <v>20</v>
      </c>
    </row>
    <row r="7" spans="1:6">
      <c r="A7" s="1" t="s">
        <v>6</v>
      </c>
      <c r="B7" s="9">
        <v>25000</v>
      </c>
      <c r="D7" s="7" t="s">
        <v>12</v>
      </c>
      <c r="E7" s="10">
        <f>(B7*0.224808943)/39.3700787</f>
        <v>142.75367895060876</v>
      </c>
    </row>
    <row r="8" spans="1:6">
      <c r="A8" s="1" t="s">
        <v>7</v>
      </c>
      <c r="B8" s="6">
        <f>B7*B6</f>
        <v>12500</v>
      </c>
      <c r="D8" s="1" t="s">
        <v>10</v>
      </c>
      <c r="E8" s="6">
        <f>B8*0.224808943</f>
        <v>2810.1117875</v>
      </c>
    </row>
    <row r="9" spans="1:6">
      <c r="A9" s="1" t="s">
        <v>19</v>
      </c>
      <c r="B9" s="6">
        <f>B6*B8</f>
        <v>6250</v>
      </c>
      <c r="D9" s="13"/>
      <c r="E9" s="16"/>
    </row>
    <row r="10" spans="1:6">
      <c r="A10" s="13"/>
      <c r="B10" s="13"/>
      <c r="D10" s="13"/>
      <c r="E10" s="15"/>
    </row>
    <row r="11" spans="1:6">
      <c r="A11" s="1" t="s">
        <v>26</v>
      </c>
      <c r="B11" s="4">
        <f>3.1416*(B5/2)^2-3.1416*(B4/2)^2</f>
        <v>10.688385881249999</v>
      </c>
      <c r="D11" s="1" t="s">
        <v>4</v>
      </c>
      <c r="E11" s="4">
        <f>3.1416*(E5/2)^2-3.1416*(E4/2)^2</f>
        <v>1.6567031249999999</v>
      </c>
    </row>
    <row r="12" spans="1:6">
      <c r="A12" s="1" t="s">
        <v>27</v>
      </c>
      <c r="B12" s="6">
        <f>B11*B6*100</f>
        <v>534.41929406249994</v>
      </c>
      <c r="D12" s="1" t="s">
        <v>5</v>
      </c>
      <c r="E12" s="17">
        <f>E6*E11</f>
        <v>33.134062499999999</v>
      </c>
      <c r="F12" s="18"/>
    </row>
    <row r="13" spans="1:6">
      <c r="A13" s="1" t="s">
        <v>11</v>
      </c>
      <c r="B13" s="5">
        <f>B12/1000</f>
        <v>0.53441929406249999</v>
      </c>
      <c r="D13" s="1" t="s">
        <v>3</v>
      </c>
      <c r="E13" s="5">
        <f>E12/231*60</f>
        <v>8.6062499999999993</v>
      </c>
    </row>
    <row r="14" spans="1:6">
      <c r="A14" s="1" t="s">
        <v>28</v>
      </c>
      <c r="B14" s="4">
        <f>B8/B11/10</f>
        <v>116.94937045572063</v>
      </c>
      <c r="D14" s="1" t="s">
        <v>29</v>
      </c>
      <c r="E14" s="4">
        <f>E8/E11</f>
        <v>1696.2072112346623</v>
      </c>
    </row>
    <row r="16" spans="1:6">
      <c r="A16" s="1" t="s">
        <v>13</v>
      </c>
      <c r="B16" s="2">
        <v>0.9</v>
      </c>
      <c r="D16" s="15"/>
      <c r="E16" s="15"/>
    </row>
    <row r="17" spans="1:5">
      <c r="B17" s="8"/>
    </row>
    <row r="18" spans="1:5">
      <c r="B18" s="8"/>
    </row>
    <row r="19" spans="1:5">
      <c r="A19" s="1" t="s">
        <v>22</v>
      </c>
      <c r="B19" s="2">
        <v>4.9000000000000004</v>
      </c>
      <c r="D19" s="1" t="s">
        <v>23</v>
      </c>
      <c r="E19" s="12">
        <f>B19/2.54^3</f>
        <v>0.29901634606418825</v>
      </c>
    </row>
    <row r="20" spans="1:5">
      <c r="A20" s="1" t="s">
        <v>15</v>
      </c>
      <c r="B20" s="2">
        <v>0.98</v>
      </c>
      <c r="D20" s="3"/>
      <c r="E20" s="3"/>
    </row>
    <row r="21" spans="1:5">
      <c r="A21" s="1" t="s">
        <v>16</v>
      </c>
      <c r="B21" s="2">
        <v>0.9</v>
      </c>
      <c r="D21" s="3"/>
      <c r="E21" s="3"/>
    </row>
    <row r="22" spans="1:5">
      <c r="A22" s="1" t="s">
        <v>24</v>
      </c>
      <c r="B22" s="6">
        <f>(B12/B19)*(2*3.1416)*B20</f>
        <v>671.57266169069987</v>
      </c>
      <c r="D22" s="1" t="s">
        <v>18</v>
      </c>
      <c r="E22" s="6">
        <f>B22*60/(3.1416*2)</f>
        <v>6413.0315287499989</v>
      </c>
    </row>
    <row r="23" spans="1:5">
      <c r="A23" s="1" t="s">
        <v>21</v>
      </c>
      <c r="B23" s="5">
        <f>B9*B21*B16/B22</f>
        <v>7.5382758840347046</v>
      </c>
      <c r="D23" s="1" t="s">
        <v>20</v>
      </c>
      <c r="E23" s="4">
        <f>B23*8.85</f>
        <v>66.713741573707139</v>
      </c>
    </row>
    <row r="24" spans="1:5">
      <c r="A24" s="1"/>
      <c r="B24" s="5"/>
      <c r="D24" s="13"/>
      <c r="E24" s="14"/>
    </row>
    <row r="25" spans="1:5">
      <c r="A25" s="1" t="s">
        <v>31</v>
      </c>
      <c r="B25" s="2">
        <v>1</v>
      </c>
    </row>
    <row r="26" spans="1:5">
      <c r="A26" s="1" t="s">
        <v>14</v>
      </c>
      <c r="B26" s="2">
        <v>1</v>
      </c>
    </row>
    <row r="27" spans="1:5">
      <c r="A27" s="1" t="s">
        <v>32</v>
      </c>
      <c r="B27" s="6">
        <f>B22*B25</f>
        <v>671.57266169069987</v>
      </c>
      <c r="D27" s="1" t="s">
        <v>34</v>
      </c>
      <c r="E27" s="6">
        <f>B27*60/(3.1416*2)</f>
        <v>6413.0315287499989</v>
      </c>
    </row>
    <row r="28" spans="1:5">
      <c r="A28" s="1" t="s">
        <v>30</v>
      </c>
      <c r="B28" s="4">
        <f>B23*B26/B25</f>
        <v>7.5382758840347046</v>
      </c>
      <c r="D28" s="1" t="s">
        <v>33</v>
      </c>
      <c r="E28" s="4">
        <f>B28*8.85</f>
        <v>66.713741573707139</v>
      </c>
    </row>
    <row r="29" spans="1:5">
      <c r="A29" s="1" t="s">
        <v>17</v>
      </c>
      <c r="B29" s="2">
        <v>0.85</v>
      </c>
    </row>
    <row r="30" spans="1:5">
      <c r="A30" s="1" t="s">
        <v>35</v>
      </c>
      <c r="B30" s="6">
        <f>B28*B27*B29</f>
        <v>4303.125</v>
      </c>
      <c r="D30" s="13"/>
      <c r="E30" s="13"/>
    </row>
    <row r="32" spans="1:5">
      <c r="A32" s="1" t="s">
        <v>37</v>
      </c>
      <c r="B32" s="4">
        <f>B16*B21*B20*B29*B26</f>
        <v>0.67473000000000005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2011-02-09T20:38:01Z</dcterms:created>
  <dcterms:modified xsi:type="dcterms:W3CDTF">2011-09-21T18:57:52Z</dcterms:modified>
</cp:coreProperties>
</file>