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707976_EPBuoyPrototypeAndTesting\EE.Drawings\LTO Battery\BMS\"/>
    </mc:Choice>
  </mc:AlternateContent>
  <xr:revisionPtr revIDLastSave="0" documentId="13_ncr:1_{A3BF515C-0703-4EA3-B78B-B1A1AA702FF2}" xr6:coauthVersionLast="36" xr6:coauthVersionMax="36" xr10:uidLastSave="{00000000-0000-0000-0000-000000000000}"/>
  <bookViews>
    <workbookView xWindow="0" yWindow="0" windowWidth="43170" windowHeight="13740" xr2:uid="{86B4DBB8-FA13-48B5-8439-3DBE425E1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1" l="1"/>
  <c r="F88" i="1"/>
  <c r="F90" i="1"/>
  <c r="F92" i="1"/>
  <c r="F49" i="1"/>
  <c r="F48" i="1"/>
  <c r="F47" i="1"/>
  <c r="F35" i="1"/>
  <c r="F84" i="1"/>
  <c r="F83" i="1"/>
  <c r="F77" i="1"/>
  <c r="D48" i="1"/>
  <c r="C29" i="1"/>
  <c r="F29" i="1" s="1"/>
  <c r="C25" i="1"/>
  <c r="F68" i="1"/>
  <c r="F71" i="1"/>
  <c r="F73" i="1"/>
  <c r="F74" i="1" s="1"/>
  <c r="F61" i="1"/>
  <c r="F65" i="1"/>
  <c r="F80" i="1"/>
  <c r="F79" i="1"/>
  <c r="F81" i="1" s="1"/>
  <c r="F62" i="1"/>
  <c r="F45" i="1"/>
  <c r="F34" i="1"/>
  <c r="F33" i="1"/>
  <c r="F32" i="1"/>
  <c r="F22" i="1"/>
  <c r="F20" i="1"/>
  <c r="F19" i="1"/>
  <c r="F15" i="1"/>
  <c r="B10" i="1"/>
  <c r="D31" i="1" s="1"/>
  <c r="F31" i="1" s="1"/>
  <c r="D29" i="1"/>
  <c r="D24" i="1"/>
  <c r="E21" i="1"/>
  <c r="F21" i="1" s="1"/>
  <c r="C16" i="1"/>
  <c r="F16" i="1" s="1"/>
  <c r="B8" i="1"/>
  <c r="C54" i="1" s="1"/>
  <c r="F54" i="1" s="1"/>
  <c r="F55" i="1" s="1"/>
  <c r="C51" i="1" l="1"/>
  <c r="F23" i="1"/>
  <c r="F24" i="1" s="1"/>
  <c r="F25" i="1" s="1"/>
  <c r="F57" i="1"/>
  <c r="D30" i="1"/>
  <c r="F30" i="1" s="1"/>
  <c r="F51" i="1" l="1"/>
</calcChain>
</file>

<file path=xl/sharedStrings.xml><?xml version="1.0" encoding="utf-8"?>
<sst xmlns="http://schemas.openxmlformats.org/spreadsheetml/2006/main" count="98" uniqueCount="80">
  <si>
    <t>Part</t>
  </si>
  <si>
    <t>Quantity</t>
  </si>
  <si>
    <t>Voltage</t>
  </si>
  <si>
    <t>Quiescent</t>
  </si>
  <si>
    <t>Power</t>
  </si>
  <si>
    <t>ADG5412</t>
  </si>
  <si>
    <t>ADG5208</t>
  </si>
  <si>
    <t>Cell Monitor</t>
  </si>
  <si>
    <t>LTC2063</t>
  </si>
  <si>
    <t>Notes</t>
  </si>
  <si>
    <t>Translation Tree</t>
  </si>
  <si>
    <t>Output of Tree</t>
  </si>
  <si>
    <t>Interlock of Tree</t>
  </si>
  <si>
    <t>SN74LVC1G??</t>
  </si>
  <si>
    <t>TBD</t>
  </si>
  <si>
    <t>PIC16F….</t>
  </si>
  <si>
    <t>Processor</t>
  </si>
  <si>
    <t>Power Supply 24 - 3.3</t>
  </si>
  <si>
    <t>LTC3525ISC6-5#TRMPBF</t>
  </si>
  <si>
    <t>5V boost</t>
  </si>
  <si>
    <t>LT6656BCS6-4.096</t>
  </si>
  <si>
    <t>Voltage Ref + load</t>
  </si>
  <si>
    <t>Cells per monitor</t>
  </si>
  <si>
    <t>Cells in pack</t>
  </si>
  <si>
    <t>Monitors</t>
  </si>
  <si>
    <t>Bus Communications</t>
  </si>
  <si>
    <t>SI8717BC-A-IP</t>
  </si>
  <si>
    <t>RX</t>
  </si>
  <si>
    <t>TX</t>
  </si>
  <si>
    <t>"Optical"</t>
  </si>
  <si>
    <t>"Isolator"</t>
  </si>
  <si>
    <t>MAX22246CAWA/V+T</t>
  </si>
  <si>
    <t>RX/TX</t>
  </si>
  <si>
    <t>Cell Temperature</t>
  </si>
  <si>
    <t>LM60BIZ/NOPB</t>
  </si>
  <si>
    <t>bypass control</t>
  </si>
  <si>
    <t>LTC6256CTS8#TRMPBF</t>
  </si>
  <si>
    <t>control load</t>
  </si>
  <si>
    <t>Cell Voltage</t>
  </si>
  <si>
    <t>monitor voltage</t>
  </si>
  <si>
    <t>monitor subtotal</t>
  </si>
  <si>
    <t>Monitor total</t>
  </si>
  <si>
    <t>Sum of monitors</t>
  </si>
  <si>
    <t>voltage limit buffer</t>
  </si>
  <si>
    <t xml:space="preserve">Bus </t>
  </si>
  <si>
    <t>Isolated bus 3.3V</t>
  </si>
  <si>
    <t>Pack supervisor</t>
  </si>
  <si>
    <t>processor</t>
  </si>
  <si>
    <t>Iso CAN transciever</t>
  </si>
  <si>
    <t>LTM2889IY-3#PBF</t>
  </si>
  <si>
    <t>Main power switch iso power</t>
  </si>
  <si>
    <t>LT8300</t>
  </si>
  <si>
    <t>Gate Driver</t>
  </si>
  <si>
    <t>UCC27538DBVR</t>
  </si>
  <si>
    <t>Current sensor</t>
  </si>
  <si>
    <t>Voltage sensor</t>
  </si>
  <si>
    <t>Bus communication</t>
  </si>
  <si>
    <t>3.3V</t>
  </si>
  <si>
    <t>Bus total</t>
  </si>
  <si>
    <t>3.3V Subtotal Pack</t>
  </si>
  <si>
    <t>15V Subtotal Pack</t>
  </si>
  <si>
    <t>15V</t>
  </si>
  <si>
    <t>Pack Supervisor total</t>
  </si>
  <si>
    <t>Discharge,Charge,slow start</t>
  </si>
  <si>
    <t>AMC1311BDWV</t>
  </si>
  <si>
    <t>High side</t>
  </si>
  <si>
    <t>iso power</t>
  </si>
  <si>
    <t>R0.25S-1505/H</t>
  </si>
  <si>
    <t>Low side</t>
  </si>
  <si>
    <t>hall sensor</t>
  </si>
  <si>
    <t>ACS772LCB-050B-PFF-T</t>
  </si>
  <si>
    <t>limiter subtotal</t>
  </si>
  <si>
    <t>limiter total</t>
  </si>
  <si>
    <t>Translation Total</t>
  </si>
  <si>
    <t>low side</t>
  </si>
  <si>
    <t>high side</t>
  </si>
  <si>
    <t>System total</t>
  </si>
  <si>
    <t>per cell buffers (offset)</t>
  </si>
  <si>
    <t>Limiter</t>
  </si>
  <si>
    <t xml:space="preserve">Translation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</si>
</sst>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1" fontId="0" fillId="0" borderId="0" xfId="0" applyNumberFormat="1"/>
    <xf numFmtId="11" fontId="2" fillId="0" borderId="0" xfId="0" applyNumberFormat="1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11" fontId="0" fillId="0" borderId="3" xfId="0" applyNumberFormat="1" applyBorder="1"/>
    <xf numFmtId="0" fontId="0" fillId="0" borderId="4" xfId="0" applyBorder="1"/>
    <xf numFmtId="0" fontId="0" fillId="0" borderId="0" xfId="0" applyBorder="1"/>
    <xf numFmtId="11" fontId="2" fillId="0" borderId="0" xfId="0" applyNumberFormat="1" applyFont="1" applyBorder="1"/>
    <xf numFmtId="11" fontId="0" fillId="0" borderId="5" xfId="0" applyNumberFormat="1" applyBorder="1"/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11" fontId="2" fillId="0" borderId="7" xfId="0" applyNumberFormat="1" applyFont="1" applyBorder="1"/>
    <xf numFmtId="11" fontId="0" fillId="0" borderId="8" xfId="0" applyNumberFormat="1" applyBorder="1"/>
    <xf numFmtId="11" fontId="0" fillId="0" borderId="0" xfId="0" applyNumberFormat="1" applyBorder="1"/>
    <xf numFmtId="0" fontId="0" fillId="0" borderId="3" xfId="0" applyBorder="1"/>
    <xf numFmtId="11" fontId="0" fillId="0" borderId="9" xfId="0" applyNumberFormat="1" applyBorder="1"/>
    <xf numFmtId="0" fontId="0" fillId="0" borderId="5" xfId="0" applyBorder="1"/>
    <xf numFmtId="11" fontId="0" fillId="0" borderId="7" xfId="0" applyNumberFormat="1" applyBorder="1"/>
    <xf numFmtId="0" fontId="0" fillId="0" borderId="8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3C08-BBEF-48F7-8B5D-6D3479D5F606}">
  <dimension ref="A6:G92"/>
  <sheetViews>
    <sheetView tabSelected="1" topLeftCell="A55" workbookViewId="0">
      <selection activeCell="G82" sqref="G82"/>
    </sheetView>
  </sheetViews>
  <sheetFormatPr defaultRowHeight="15" x14ac:dyDescent="0.25"/>
  <cols>
    <col min="1" max="1" width="28.140625" customWidth="1"/>
    <col min="2" max="2" width="23.5703125" customWidth="1"/>
    <col min="5" max="5" width="9.140625" customWidth="1"/>
  </cols>
  <sheetData>
    <row r="6" spans="1:7" x14ac:dyDescent="0.25">
      <c r="A6" t="s">
        <v>23</v>
      </c>
      <c r="B6">
        <v>144</v>
      </c>
    </row>
    <row r="7" spans="1:7" x14ac:dyDescent="0.25">
      <c r="A7" t="s">
        <v>22</v>
      </c>
      <c r="B7">
        <v>8</v>
      </c>
    </row>
    <row r="8" spans="1:7" x14ac:dyDescent="0.25">
      <c r="A8" t="s">
        <v>24</v>
      </c>
      <c r="B8">
        <f>B6/B7</f>
        <v>18</v>
      </c>
    </row>
    <row r="9" spans="1:7" x14ac:dyDescent="0.25">
      <c r="A9" t="s">
        <v>38</v>
      </c>
      <c r="B9">
        <v>2.7</v>
      </c>
    </row>
    <row r="10" spans="1:7" x14ac:dyDescent="0.25">
      <c r="A10" t="s">
        <v>39</v>
      </c>
      <c r="B10">
        <f>B7*B9</f>
        <v>21.6</v>
      </c>
    </row>
    <row r="12" spans="1:7" x14ac:dyDescent="0.25">
      <c r="A12" t="s">
        <v>9</v>
      </c>
      <c r="B12" t="s">
        <v>0</v>
      </c>
      <c r="C12" t="s">
        <v>1</v>
      </c>
      <c r="D12" t="s">
        <v>2</v>
      </c>
      <c r="E12" s="1" t="s">
        <v>3</v>
      </c>
      <c r="F12" t="s">
        <v>4</v>
      </c>
    </row>
    <row r="13" spans="1:7" x14ac:dyDescent="0.25">
      <c r="B13" s="4" t="s">
        <v>7</v>
      </c>
      <c r="E13" s="1"/>
    </row>
    <row r="14" spans="1:7" x14ac:dyDescent="0.25">
      <c r="E14" s="1"/>
    </row>
    <row r="15" spans="1:7" x14ac:dyDescent="0.25">
      <c r="A15" t="s">
        <v>16</v>
      </c>
      <c r="B15" t="s">
        <v>15</v>
      </c>
      <c r="C15">
        <v>1</v>
      </c>
      <c r="D15">
        <v>3.3</v>
      </c>
      <c r="E15" s="3">
        <v>3.0000000000000001E-3</v>
      </c>
      <c r="F15" s="2">
        <f>C15*D15*E15</f>
        <v>9.8999999999999991E-3</v>
      </c>
      <c r="G15" s="2"/>
    </row>
    <row r="16" spans="1:7" x14ac:dyDescent="0.25">
      <c r="A16" t="s">
        <v>33</v>
      </c>
      <c r="B16" t="s">
        <v>34</v>
      </c>
      <c r="C16">
        <f>B7</f>
        <v>8</v>
      </c>
      <c r="D16">
        <v>3.3</v>
      </c>
      <c r="E16" s="2">
        <v>1E-4</v>
      </c>
      <c r="F16" s="2">
        <f>C16*D16*E16</f>
        <v>2.64E-3</v>
      </c>
    </row>
    <row r="18" spans="1:7" x14ac:dyDescent="0.25">
      <c r="A18" s="5"/>
      <c r="B18" s="6" t="s">
        <v>78</v>
      </c>
      <c r="C18" s="6"/>
      <c r="D18" s="6"/>
      <c r="E18" s="6"/>
      <c r="F18" s="18"/>
    </row>
    <row r="19" spans="1:7" x14ac:dyDescent="0.25">
      <c r="A19" s="8" t="s">
        <v>21</v>
      </c>
      <c r="B19" s="9" t="s">
        <v>20</v>
      </c>
      <c r="C19" s="9">
        <v>1</v>
      </c>
      <c r="D19" s="9">
        <v>5</v>
      </c>
      <c r="E19" s="10">
        <v>2.5000000000000002E-6</v>
      </c>
      <c r="F19" s="11">
        <f t="shared" ref="F19:F22" si="0">C19*D19*E19</f>
        <v>1.2500000000000001E-5</v>
      </c>
      <c r="G19" s="2"/>
    </row>
    <row r="20" spans="1:7" x14ac:dyDescent="0.25">
      <c r="A20" s="8" t="s">
        <v>35</v>
      </c>
      <c r="B20" s="9" t="s">
        <v>36</v>
      </c>
      <c r="C20" s="9">
        <v>1</v>
      </c>
      <c r="D20" s="9">
        <v>5</v>
      </c>
      <c r="E20" s="10">
        <v>6.4999999999999994E-5</v>
      </c>
      <c r="F20" s="11">
        <f t="shared" si="0"/>
        <v>3.2499999999999999E-4</v>
      </c>
      <c r="G20" s="2"/>
    </row>
    <row r="21" spans="1:7" x14ac:dyDescent="0.25">
      <c r="A21" s="8" t="s">
        <v>37</v>
      </c>
      <c r="B21" s="9"/>
      <c r="C21" s="9">
        <v>1</v>
      </c>
      <c r="D21" s="9">
        <v>4</v>
      </c>
      <c r="E21" s="9">
        <f>D21/1000000</f>
        <v>3.9999999999999998E-6</v>
      </c>
      <c r="F21" s="11">
        <f t="shared" si="0"/>
        <v>1.5999999999999999E-5</v>
      </c>
      <c r="G21" s="2"/>
    </row>
    <row r="22" spans="1:7" x14ac:dyDescent="0.25">
      <c r="A22" s="8" t="s">
        <v>43</v>
      </c>
      <c r="B22" s="9" t="s">
        <v>36</v>
      </c>
      <c r="C22" s="9">
        <v>1</v>
      </c>
      <c r="D22" s="9">
        <v>5</v>
      </c>
      <c r="E22" s="10">
        <v>6.4999999999999994E-5</v>
      </c>
      <c r="F22" s="11">
        <f t="shared" si="0"/>
        <v>3.2499999999999999E-4</v>
      </c>
      <c r="G22" s="2"/>
    </row>
    <row r="23" spans="1:7" x14ac:dyDescent="0.25">
      <c r="A23" s="8"/>
      <c r="B23" s="9" t="s">
        <v>71</v>
      </c>
      <c r="C23" s="9"/>
      <c r="D23" s="9"/>
      <c r="E23" s="10"/>
      <c r="F23" s="11">
        <f>SUM(F19:F22)</f>
        <v>6.7849999999999996E-4</v>
      </c>
      <c r="G23" s="2"/>
    </row>
    <row r="24" spans="1:7" ht="15.75" thickBot="1" x14ac:dyDescent="0.3">
      <c r="A24" s="8" t="s">
        <v>19</v>
      </c>
      <c r="B24" s="9" t="s">
        <v>18</v>
      </c>
      <c r="C24" s="9">
        <v>1</v>
      </c>
      <c r="D24" s="9">
        <f>B9</f>
        <v>2.7</v>
      </c>
      <c r="E24" s="12">
        <v>0.8</v>
      </c>
      <c r="F24" s="11">
        <f>F23*(1/E24-1)</f>
        <v>1.6962499999999999E-4</v>
      </c>
      <c r="G24" s="2"/>
    </row>
    <row r="25" spans="1:7" ht="15.75" thickBot="1" x14ac:dyDescent="0.3">
      <c r="A25" s="13"/>
      <c r="B25" s="14" t="s">
        <v>72</v>
      </c>
      <c r="C25" s="14">
        <f>B7</f>
        <v>8</v>
      </c>
      <c r="D25" s="14"/>
      <c r="E25" s="15"/>
      <c r="F25" s="19">
        <f>(F23+F24)*C25</f>
        <v>6.7849999999999994E-3</v>
      </c>
      <c r="G25" s="2"/>
    </row>
    <row r="26" spans="1:7" x14ac:dyDescent="0.25">
      <c r="E26" s="3"/>
      <c r="F26" s="2"/>
      <c r="G26" s="2"/>
    </row>
    <row r="27" spans="1:7" x14ac:dyDescent="0.25">
      <c r="F27" s="2"/>
    </row>
    <row r="28" spans="1:7" x14ac:dyDescent="0.25">
      <c r="A28" s="5"/>
      <c r="B28" s="6" t="s">
        <v>79</v>
      </c>
      <c r="C28" s="6"/>
      <c r="D28" s="6"/>
      <c r="E28" s="6"/>
      <c r="F28" s="7"/>
    </row>
    <row r="29" spans="1:7" x14ac:dyDescent="0.25">
      <c r="A29" s="8" t="s">
        <v>77</v>
      </c>
      <c r="B29" s="9" t="s">
        <v>8</v>
      </c>
      <c r="C29" s="9">
        <f>B7</f>
        <v>8</v>
      </c>
      <c r="D29" s="9">
        <f>B9</f>
        <v>2.7</v>
      </c>
      <c r="E29" s="17">
        <v>1.9999999999999999E-6</v>
      </c>
      <c r="F29" s="11">
        <f t="shared" ref="F29:F37" si="1">C29*D29*E29</f>
        <v>4.32E-5</v>
      </c>
      <c r="G29" s="2"/>
    </row>
    <row r="30" spans="1:7" x14ac:dyDescent="0.25">
      <c r="A30" s="8" t="s">
        <v>10</v>
      </c>
      <c r="B30" s="9" t="s">
        <v>5</v>
      </c>
      <c r="C30" s="9">
        <v>6</v>
      </c>
      <c r="D30" s="9">
        <f>B10</f>
        <v>21.6</v>
      </c>
      <c r="E30" s="17">
        <v>1E-4</v>
      </c>
      <c r="F30" s="11">
        <f t="shared" si="1"/>
        <v>1.2960000000000003E-2</v>
      </c>
      <c r="G30" s="2"/>
    </row>
    <row r="31" spans="1:7" x14ac:dyDescent="0.25">
      <c r="A31" s="8" t="s">
        <v>10</v>
      </c>
      <c r="B31" s="9" t="s">
        <v>6</v>
      </c>
      <c r="C31" s="9">
        <v>3</v>
      </c>
      <c r="D31" s="9">
        <f>B10</f>
        <v>21.6</v>
      </c>
      <c r="E31" s="17">
        <v>1E-4</v>
      </c>
      <c r="F31" s="11">
        <f t="shared" si="1"/>
        <v>6.4800000000000014E-3</v>
      </c>
      <c r="G31" s="2"/>
    </row>
    <row r="32" spans="1:7" x14ac:dyDescent="0.25">
      <c r="A32" s="8" t="s">
        <v>11</v>
      </c>
      <c r="B32" s="9" t="s">
        <v>8</v>
      </c>
      <c r="C32" s="9">
        <v>2</v>
      </c>
      <c r="D32" s="9">
        <v>3.3</v>
      </c>
      <c r="E32" s="17">
        <v>1.9999999999999999E-6</v>
      </c>
      <c r="F32" s="11">
        <f t="shared" si="1"/>
        <v>1.3199999999999999E-5</v>
      </c>
      <c r="G32" s="2"/>
    </row>
    <row r="33" spans="1:7" x14ac:dyDescent="0.25">
      <c r="A33" s="8" t="s">
        <v>12</v>
      </c>
      <c r="B33" s="9" t="s">
        <v>13</v>
      </c>
      <c r="C33" s="9">
        <v>1</v>
      </c>
      <c r="D33" s="9">
        <v>3.3</v>
      </c>
      <c r="E33" s="17">
        <v>9.9999999999999995E-7</v>
      </c>
      <c r="F33" s="11">
        <f t="shared" si="1"/>
        <v>3.2999999999999997E-6</v>
      </c>
      <c r="G33" s="2"/>
    </row>
    <row r="34" spans="1:7" ht="15.75" thickBot="1" x14ac:dyDescent="0.3">
      <c r="A34" s="8" t="s">
        <v>12</v>
      </c>
      <c r="B34" s="9" t="s">
        <v>14</v>
      </c>
      <c r="C34" s="9">
        <v>1</v>
      </c>
      <c r="D34" s="9">
        <v>3.3</v>
      </c>
      <c r="E34" s="17">
        <v>9.9999999999999995E-7</v>
      </c>
      <c r="F34" s="11">
        <f t="shared" si="1"/>
        <v>3.2999999999999997E-6</v>
      </c>
      <c r="G34" s="2"/>
    </row>
    <row r="35" spans="1:7" ht="15.75" thickBot="1" x14ac:dyDescent="0.3">
      <c r="A35" s="13"/>
      <c r="B35" s="14" t="s">
        <v>73</v>
      </c>
      <c r="C35" s="14">
        <v>1</v>
      </c>
      <c r="D35" s="14"/>
      <c r="E35" s="14"/>
      <c r="F35" s="16">
        <f>SUM(F32:F34)</f>
        <v>1.9799999999999997E-5</v>
      </c>
    </row>
    <row r="36" spans="1:7" x14ac:dyDescent="0.25">
      <c r="F36" s="2"/>
    </row>
    <row r="39" spans="1:7" x14ac:dyDescent="0.25">
      <c r="A39" s="5"/>
      <c r="B39" s="6" t="s">
        <v>25</v>
      </c>
      <c r="C39" s="6"/>
      <c r="D39" s="6"/>
      <c r="E39" s="6"/>
      <c r="F39" s="18"/>
    </row>
    <row r="40" spans="1:7" x14ac:dyDescent="0.25">
      <c r="A40" s="8" t="s">
        <v>29</v>
      </c>
      <c r="B40" s="9"/>
      <c r="C40" s="9"/>
      <c r="D40" s="9"/>
      <c r="E40" s="9"/>
      <c r="F40" s="20"/>
    </row>
    <row r="41" spans="1:7" x14ac:dyDescent="0.25">
      <c r="A41" s="8" t="s">
        <v>27</v>
      </c>
      <c r="B41" s="9" t="s">
        <v>26</v>
      </c>
      <c r="C41" s="9">
        <v>1</v>
      </c>
      <c r="D41" s="9">
        <v>3.3</v>
      </c>
      <c r="E41" s="17">
        <v>1.5E-3</v>
      </c>
      <c r="F41" s="20"/>
    </row>
    <row r="42" spans="1:7" x14ac:dyDescent="0.25">
      <c r="A42" s="8" t="s">
        <v>28</v>
      </c>
      <c r="B42" s="9" t="s">
        <v>26</v>
      </c>
      <c r="C42" s="9">
        <v>1</v>
      </c>
      <c r="D42" s="9">
        <v>3.3</v>
      </c>
      <c r="E42" s="9"/>
      <c r="F42" s="20"/>
    </row>
    <row r="43" spans="1:7" x14ac:dyDescent="0.25">
      <c r="A43" s="8"/>
      <c r="B43" s="9"/>
      <c r="C43" s="9"/>
      <c r="D43" s="9"/>
      <c r="E43" s="9"/>
      <c r="F43" s="20"/>
    </row>
    <row r="44" spans="1:7" ht="15.75" thickBot="1" x14ac:dyDescent="0.3">
      <c r="A44" s="8" t="s">
        <v>30</v>
      </c>
      <c r="B44" s="9"/>
      <c r="C44" s="9"/>
      <c r="D44" s="9"/>
      <c r="E44" s="9"/>
      <c r="F44" s="20"/>
    </row>
    <row r="45" spans="1:7" ht="15.75" thickBot="1" x14ac:dyDescent="0.3">
      <c r="A45" s="13" t="s">
        <v>32</v>
      </c>
      <c r="B45" s="14" t="s">
        <v>31</v>
      </c>
      <c r="C45" s="14">
        <v>1</v>
      </c>
      <c r="D45" s="14">
        <v>3.3</v>
      </c>
      <c r="E45" s="21">
        <v>5.9999999999999995E-4</v>
      </c>
      <c r="F45" s="16">
        <f t="shared" ref="F45" si="2">C45*D45*E45</f>
        <v>1.9799999999999996E-3</v>
      </c>
    </row>
    <row r="47" spans="1:7" x14ac:dyDescent="0.25">
      <c r="B47" t="s">
        <v>40</v>
      </c>
      <c r="F47" s="2">
        <f>F15+F25+F35+F16+F45</f>
        <v>2.1324799999999998E-2</v>
      </c>
    </row>
    <row r="48" spans="1:7" ht="15.75" thickBot="1" x14ac:dyDescent="0.3">
      <c r="A48" t="s">
        <v>17</v>
      </c>
      <c r="B48" t="s">
        <v>14</v>
      </c>
      <c r="C48">
        <v>1</v>
      </c>
      <c r="D48">
        <f>B10</f>
        <v>21.6</v>
      </c>
      <c r="E48" s="1">
        <v>0.8</v>
      </c>
      <c r="F48">
        <f>F47*(1/E48-1)</f>
        <v>5.3311999999999995E-3</v>
      </c>
    </row>
    <row r="49" spans="1:6" ht="15.75" thickBot="1" x14ac:dyDescent="0.3">
      <c r="B49" t="s">
        <v>41</v>
      </c>
      <c r="F49" s="16">
        <f>F47+F48+F30+F31+F29</f>
        <v>4.6139199999999998E-2</v>
      </c>
    </row>
    <row r="50" spans="1:6" ht="15.75" thickBot="1" x14ac:dyDescent="0.3"/>
    <row r="51" spans="1:6" ht="15.75" thickBot="1" x14ac:dyDescent="0.3">
      <c r="B51" t="s">
        <v>42</v>
      </c>
      <c r="C51">
        <f>B8</f>
        <v>18</v>
      </c>
      <c r="F51" s="22">
        <f>F49*C51</f>
        <v>0.83050559999999995</v>
      </c>
    </row>
    <row r="53" spans="1:6" x14ac:dyDescent="0.25">
      <c r="A53" s="5"/>
      <c r="B53" s="23" t="s">
        <v>44</v>
      </c>
      <c r="C53" s="6"/>
      <c r="D53" s="6"/>
      <c r="E53" s="6"/>
      <c r="F53" s="18"/>
    </row>
    <row r="54" spans="1:6" x14ac:dyDescent="0.25">
      <c r="A54" s="8" t="s">
        <v>32</v>
      </c>
      <c r="B54" s="9" t="s">
        <v>31</v>
      </c>
      <c r="C54" s="9">
        <f>B8+1</f>
        <v>19</v>
      </c>
      <c r="D54" s="9">
        <v>3.3</v>
      </c>
      <c r="E54" s="17">
        <v>5.9999999999999995E-4</v>
      </c>
      <c r="F54" s="11">
        <f>C54*D54*E54</f>
        <v>3.7619999999999994E-2</v>
      </c>
    </row>
    <row r="55" spans="1:6" x14ac:dyDescent="0.25">
      <c r="A55" s="8" t="s">
        <v>45</v>
      </c>
      <c r="B55" s="9" t="s">
        <v>14</v>
      </c>
      <c r="C55" s="9">
        <v>1</v>
      </c>
      <c r="D55" s="9">
        <v>15</v>
      </c>
      <c r="E55" s="9">
        <v>0.5</v>
      </c>
      <c r="F55" s="20">
        <f>F54*(-1+1/E55)</f>
        <v>3.7619999999999994E-2</v>
      </c>
    </row>
    <row r="56" spans="1:6" ht="15.75" thickBot="1" x14ac:dyDescent="0.3">
      <c r="A56" s="8"/>
      <c r="B56" s="9"/>
      <c r="C56" s="9"/>
      <c r="D56" s="9"/>
      <c r="E56" s="9"/>
      <c r="F56" s="20"/>
    </row>
    <row r="57" spans="1:6" ht="15.75" thickBot="1" x14ac:dyDescent="0.3">
      <c r="A57" s="13"/>
      <c r="B57" s="14" t="s">
        <v>58</v>
      </c>
      <c r="C57" s="14"/>
      <c r="D57" s="14"/>
      <c r="E57" s="14"/>
      <c r="F57" s="16">
        <f>F54+F55</f>
        <v>7.5239999999999987E-2</v>
      </c>
    </row>
    <row r="59" spans="1:6" x14ac:dyDescent="0.25">
      <c r="A59" s="5"/>
      <c r="B59" s="23" t="s">
        <v>46</v>
      </c>
      <c r="C59" s="6"/>
      <c r="D59" s="6"/>
      <c r="E59" s="6"/>
      <c r="F59" s="18"/>
    </row>
    <row r="60" spans="1:6" x14ac:dyDescent="0.25">
      <c r="A60" s="8"/>
      <c r="B60" s="9"/>
      <c r="C60" s="9"/>
      <c r="D60" s="9"/>
      <c r="E60" s="9"/>
      <c r="F60" s="20"/>
    </row>
    <row r="61" spans="1:6" x14ac:dyDescent="0.25">
      <c r="A61" s="8" t="s">
        <v>47</v>
      </c>
      <c r="B61" s="9" t="s">
        <v>14</v>
      </c>
      <c r="C61" s="9">
        <v>1</v>
      </c>
      <c r="D61" s="9">
        <v>3.3</v>
      </c>
      <c r="E61" s="9">
        <v>0.1</v>
      </c>
      <c r="F61" s="20">
        <f>C61*D61*E61</f>
        <v>0.33</v>
      </c>
    </row>
    <row r="62" spans="1:6" x14ac:dyDescent="0.25">
      <c r="A62" s="8" t="s">
        <v>48</v>
      </c>
      <c r="B62" s="9" t="s">
        <v>49</v>
      </c>
      <c r="C62" s="9">
        <v>1</v>
      </c>
      <c r="D62" s="9">
        <v>3.3</v>
      </c>
      <c r="E62" s="9">
        <v>7.0000000000000007E-2</v>
      </c>
      <c r="F62" s="20">
        <f>C62*D62*E62</f>
        <v>0.23100000000000001</v>
      </c>
    </row>
    <row r="63" spans="1:6" x14ac:dyDescent="0.25">
      <c r="A63" s="8"/>
      <c r="B63" s="9"/>
      <c r="C63" s="9"/>
      <c r="D63" s="9"/>
      <c r="E63" s="9"/>
      <c r="F63" s="20"/>
    </row>
    <row r="64" spans="1:6" x14ac:dyDescent="0.25">
      <c r="A64" s="8" t="s">
        <v>56</v>
      </c>
      <c r="B64" s="9"/>
      <c r="C64" s="9"/>
      <c r="D64" s="9"/>
      <c r="E64" s="9"/>
      <c r="F64" s="20"/>
    </row>
    <row r="65" spans="1:6" x14ac:dyDescent="0.25">
      <c r="A65" s="8" t="s">
        <v>32</v>
      </c>
      <c r="B65" s="9" t="s">
        <v>31</v>
      </c>
      <c r="C65" s="9">
        <v>1</v>
      </c>
      <c r="D65" s="9">
        <v>3.3</v>
      </c>
      <c r="E65" s="17">
        <v>5.9999999999999995E-4</v>
      </c>
      <c r="F65" s="11">
        <f t="shared" ref="F65" si="3">C65*D65*E65</f>
        <v>1.9799999999999996E-3</v>
      </c>
    </row>
    <row r="66" spans="1:6" x14ac:dyDescent="0.25">
      <c r="A66" s="8"/>
      <c r="B66" s="9"/>
      <c r="C66" s="9"/>
      <c r="D66" s="9"/>
      <c r="E66" s="9"/>
      <c r="F66" s="20"/>
    </row>
    <row r="67" spans="1:6" x14ac:dyDescent="0.25">
      <c r="A67" s="8" t="s">
        <v>54</v>
      </c>
      <c r="B67" s="9"/>
      <c r="C67" s="9"/>
      <c r="D67" s="9"/>
      <c r="E67" s="9"/>
      <c r="F67" s="20"/>
    </row>
    <row r="68" spans="1:6" x14ac:dyDescent="0.25">
      <c r="A68" s="8" t="s">
        <v>69</v>
      </c>
      <c r="B68" s="9" t="s">
        <v>70</v>
      </c>
      <c r="C68" s="9">
        <v>1</v>
      </c>
      <c r="D68" s="9">
        <v>5</v>
      </c>
      <c r="E68" s="9">
        <v>1.4999999999999999E-2</v>
      </c>
      <c r="F68" s="20">
        <f>D68*E68</f>
        <v>7.4999999999999997E-2</v>
      </c>
    </row>
    <row r="69" spans="1:6" x14ac:dyDescent="0.25">
      <c r="A69" s="8"/>
      <c r="B69" s="9"/>
      <c r="C69" s="9"/>
      <c r="D69" s="9"/>
      <c r="E69" s="9"/>
      <c r="F69" s="20"/>
    </row>
    <row r="70" spans="1:6" x14ac:dyDescent="0.25">
      <c r="A70" s="8" t="s">
        <v>55</v>
      </c>
      <c r="B70" s="9"/>
      <c r="C70" s="9">
        <v>1</v>
      </c>
      <c r="D70" s="9"/>
      <c r="E70" s="9"/>
      <c r="F70" s="20"/>
    </row>
    <row r="71" spans="1:6" x14ac:dyDescent="0.25">
      <c r="A71" s="8" t="s">
        <v>68</v>
      </c>
      <c r="B71" s="9" t="s">
        <v>64</v>
      </c>
      <c r="C71" s="9">
        <v>1</v>
      </c>
      <c r="D71" s="9">
        <v>3.3</v>
      </c>
      <c r="E71" s="9">
        <v>7.0000000000000001E-3</v>
      </c>
      <c r="F71" s="20">
        <f>D71*E71</f>
        <v>2.3099999999999999E-2</v>
      </c>
    </row>
    <row r="72" spans="1:6" x14ac:dyDescent="0.25">
      <c r="A72" s="8"/>
      <c r="B72" s="9"/>
      <c r="C72" s="9"/>
      <c r="D72" s="9"/>
      <c r="E72" s="9"/>
      <c r="F72" s="20"/>
    </row>
    <row r="73" spans="1:6" x14ac:dyDescent="0.25">
      <c r="A73" s="8" t="s">
        <v>65</v>
      </c>
      <c r="B73" s="9" t="s">
        <v>64</v>
      </c>
      <c r="C73" s="9">
        <v>1</v>
      </c>
      <c r="D73" s="9">
        <v>5</v>
      </c>
      <c r="E73" s="17">
        <v>7.0000000000000001E-3</v>
      </c>
      <c r="F73" s="11">
        <f t="shared" ref="F73" si="4">C73*D73*E73</f>
        <v>3.5000000000000003E-2</v>
      </c>
    </row>
    <row r="74" spans="1:6" x14ac:dyDescent="0.25">
      <c r="A74" s="8" t="s">
        <v>66</v>
      </c>
      <c r="B74" s="9" t="s">
        <v>67</v>
      </c>
      <c r="C74" s="9">
        <v>1</v>
      </c>
      <c r="D74" s="9">
        <v>15</v>
      </c>
      <c r="E74" s="9">
        <v>0.25</v>
      </c>
      <c r="F74" s="20">
        <f>F73/(-1+1/E74)</f>
        <v>1.1666666666666667E-2</v>
      </c>
    </row>
    <row r="75" spans="1:6" x14ac:dyDescent="0.25">
      <c r="A75" s="8"/>
      <c r="B75" s="9"/>
      <c r="C75" s="9"/>
      <c r="D75" s="9"/>
      <c r="E75" s="9"/>
      <c r="F75" s="20"/>
    </row>
    <row r="76" spans="1:6" x14ac:dyDescent="0.25">
      <c r="A76" s="8" t="s">
        <v>63</v>
      </c>
      <c r="B76" s="9"/>
      <c r="C76" s="9"/>
      <c r="D76" s="9"/>
      <c r="E76" s="9"/>
      <c r="F76" s="20"/>
    </row>
    <row r="77" spans="1:6" x14ac:dyDescent="0.25">
      <c r="A77" s="8" t="s">
        <v>74</v>
      </c>
      <c r="B77" s="9" t="s">
        <v>26</v>
      </c>
      <c r="C77" s="9">
        <v>3</v>
      </c>
      <c r="D77" s="9">
        <v>3.3</v>
      </c>
      <c r="E77" s="9">
        <v>5.0000000000000001E-3</v>
      </c>
      <c r="F77" s="20">
        <f>C77*D77*E77</f>
        <v>4.9499999999999995E-2</v>
      </c>
    </row>
    <row r="78" spans="1:6" x14ac:dyDescent="0.25">
      <c r="A78" s="8"/>
      <c r="B78" s="9"/>
      <c r="C78" s="9"/>
      <c r="D78" s="9"/>
      <c r="E78" s="9"/>
      <c r="F78" s="20"/>
    </row>
    <row r="79" spans="1:6" x14ac:dyDescent="0.25">
      <c r="A79" s="8" t="s">
        <v>52</v>
      </c>
      <c r="B79" s="9" t="s">
        <v>53</v>
      </c>
      <c r="C79" s="9">
        <v>3</v>
      </c>
      <c r="D79" s="9">
        <v>24</v>
      </c>
      <c r="E79" s="17">
        <v>2.0000000000000001E-4</v>
      </c>
      <c r="F79" s="20">
        <f t="shared" ref="F79:F80" si="5">C79*D79*E79</f>
        <v>1.4400000000000001E-2</v>
      </c>
    </row>
    <row r="80" spans="1:6" x14ac:dyDescent="0.25">
      <c r="A80" s="8" t="s">
        <v>75</v>
      </c>
      <c r="B80" s="9" t="s">
        <v>26</v>
      </c>
      <c r="C80" s="9">
        <v>3</v>
      </c>
      <c r="D80" s="9">
        <v>5</v>
      </c>
      <c r="E80" s="17">
        <v>1.5E-3</v>
      </c>
      <c r="F80" s="20">
        <f t="shared" si="5"/>
        <v>2.2499999999999999E-2</v>
      </c>
    </row>
    <row r="81" spans="1:6" x14ac:dyDescent="0.25">
      <c r="A81" s="8" t="s">
        <v>50</v>
      </c>
      <c r="B81" s="9" t="s">
        <v>51</v>
      </c>
      <c r="C81" s="9">
        <v>1</v>
      </c>
      <c r="D81" s="9">
        <v>15</v>
      </c>
      <c r="E81" s="9">
        <v>0.75</v>
      </c>
      <c r="F81" s="20">
        <f>(F79+F80)/(-1+1/E81)</f>
        <v>0.11070000000000003</v>
      </c>
    </row>
    <row r="82" spans="1:6" x14ac:dyDescent="0.25">
      <c r="A82" s="8"/>
      <c r="B82" s="9"/>
      <c r="C82" s="9"/>
      <c r="D82" s="9"/>
      <c r="E82" s="17"/>
      <c r="F82" s="11"/>
    </row>
    <row r="83" spans="1:6" ht="15.75" thickBot="1" x14ac:dyDescent="0.3">
      <c r="A83" s="8"/>
      <c r="B83" s="9" t="s">
        <v>59</v>
      </c>
      <c r="C83" s="9"/>
      <c r="D83" s="9"/>
      <c r="E83" s="17"/>
      <c r="F83" s="11">
        <f>SUM(F61:F71)+F77</f>
        <v>0.71057999999999999</v>
      </c>
    </row>
    <row r="84" spans="1:6" ht="15.75" thickBot="1" x14ac:dyDescent="0.3">
      <c r="A84" s="13"/>
      <c r="B84" s="14" t="s">
        <v>60</v>
      </c>
      <c r="C84" s="14"/>
      <c r="D84" s="14"/>
      <c r="E84" s="21"/>
      <c r="F84" s="16">
        <f>SUM(F79:F81)+F73+F74</f>
        <v>0.1942666666666667</v>
      </c>
    </row>
    <row r="86" spans="1:6" x14ac:dyDescent="0.25">
      <c r="A86" t="s">
        <v>4</v>
      </c>
    </row>
    <row r="87" spans="1:6" x14ac:dyDescent="0.25">
      <c r="A87" t="s">
        <v>57</v>
      </c>
      <c r="B87" t="s">
        <v>14</v>
      </c>
      <c r="C87">
        <v>1</v>
      </c>
      <c r="D87">
        <v>15</v>
      </c>
      <c r="E87">
        <v>0.8</v>
      </c>
      <c r="F87">
        <f>F83*(1/E87-1)</f>
        <v>0.177645</v>
      </c>
    </row>
    <row r="88" spans="1:6" x14ac:dyDescent="0.25">
      <c r="A88" t="s">
        <v>61</v>
      </c>
      <c r="B88" t="s">
        <v>14</v>
      </c>
      <c r="C88">
        <v>1</v>
      </c>
      <c r="D88">
        <v>325</v>
      </c>
      <c r="E88">
        <v>0.75</v>
      </c>
      <c r="F88">
        <f>(F84+F87)*(1/E88-1)</f>
        <v>0.12397055555555554</v>
      </c>
    </row>
    <row r="90" spans="1:6" x14ac:dyDescent="0.25">
      <c r="B90" t="s">
        <v>62</v>
      </c>
      <c r="F90" s="2">
        <f>F84+F88</f>
        <v>0.31823722222222223</v>
      </c>
    </row>
    <row r="92" spans="1:6" x14ac:dyDescent="0.25">
      <c r="B92" t="s">
        <v>76</v>
      </c>
      <c r="F92" s="2">
        <f>F51+F57+F90</f>
        <v>1.2239828222222222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2022-12-09T15:28:38Z</dcterms:created>
  <dcterms:modified xsi:type="dcterms:W3CDTF">2022-12-09T21:57:00Z</dcterms:modified>
</cp:coreProperties>
</file>