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4100" yWindow="6380" windowWidth="30260" windowHeight="15520" tabRatio="500"/>
  </bookViews>
  <sheets>
    <sheet name="Sheet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" i="2" l="1"/>
  <c r="K7" i="2"/>
  <c r="K8" i="2"/>
  <c r="K9" i="2"/>
  <c r="K10" i="2"/>
  <c r="K11" i="2"/>
  <c r="F12" i="2"/>
  <c r="G12" i="2"/>
  <c r="J12" i="2"/>
  <c r="K12" i="2"/>
  <c r="F6" i="2"/>
  <c r="G6" i="2"/>
  <c r="J6" i="2"/>
  <c r="F7" i="2"/>
  <c r="G7" i="2"/>
  <c r="J7" i="2"/>
  <c r="F8" i="2"/>
  <c r="G8" i="2"/>
  <c r="J8" i="2"/>
  <c r="F9" i="2"/>
  <c r="G9" i="2"/>
  <c r="J9" i="2"/>
  <c r="F10" i="2"/>
  <c r="G10" i="2"/>
  <c r="J10" i="2"/>
  <c r="F11" i="2"/>
  <c r="G11" i="2"/>
  <c r="J11" i="2"/>
  <c r="E12" i="2"/>
  <c r="H12" i="2"/>
  <c r="I12" i="2"/>
  <c r="I6" i="2"/>
  <c r="I7" i="2"/>
  <c r="I8" i="2"/>
  <c r="I9" i="2"/>
  <c r="I10" i="2"/>
  <c r="I11" i="2"/>
  <c r="E11" i="2"/>
  <c r="H11" i="2"/>
  <c r="E10" i="2"/>
  <c r="H10" i="2"/>
  <c r="H6" i="2"/>
  <c r="H7" i="2"/>
  <c r="D8" i="2"/>
  <c r="C8" i="2"/>
  <c r="H8" i="2"/>
  <c r="H9" i="2"/>
  <c r="E9" i="2"/>
  <c r="E6" i="2"/>
  <c r="E7" i="2"/>
  <c r="E8" i="2"/>
</calcChain>
</file>

<file path=xl/sharedStrings.xml><?xml version="1.0" encoding="utf-8"?>
<sst xmlns="http://schemas.openxmlformats.org/spreadsheetml/2006/main" count="20" uniqueCount="20">
  <si>
    <t>Test</t>
  </si>
  <si>
    <t>Duration (h)</t>
  </si>
  <si>
    <t>Supply Voltage (V)</t>
  </si>
  <si>
    <t>Power (Wh)</t>
  </si>
  <si>
    <t>Capacity per Day (Ah/day)</t>
  </si>
  <si>
    <t xml:space="preserve">No. AA Li Primary Batteries </t>
  </si>
  <si>
    <t>Capacity Required for 185 Days +10% (Ah)</t>
  </si>
  <si>
    <t>Quick Test</t>
  </si>
  <si>
    <t>Average Power (W)</t>
  </si>
  <si>
    <t>Chris Wahl #s</t>
  </si>
  <si>
    <t>Office 24hr Window</t>
  </si>
  <si>
    <t>Skylight</t>
  </si>
  <si>
    <t>Skylight Test #2</t>
  </si>
  <si>
    <t>Skylight Test #3 @ 4.5V</t>
  </si>
  <si>
    <t>No. Saft GPS Li Batteries</t>
  </si>
  <si>
    <t>Actual Ah</t>
  </si>
  <si>
    <t>No. Saft D Tadiran or Xeno Cells</t>
  </si>
  <si>
    <t>Skylight Test #4 @ 7.2V</t>
  </si>
  <si>
    <t>Power Meter Tests conducted using an integrative power meter.</t>
  </si>
  <si>
    <t>Eric Martin MBARI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</si>
</sst>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0.0000"/>
    <numFmt numFmtId="170" formatCode="0.0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2" fontId="0" fillId="0" borderId="0" xfId="0" applyNumberFormat="1"/>
    <xf numFmtId="0" fontId="0" fillId="0" borderId="0" xfId="0" applyBorder="1"/>
    <xf numFmtId="169" fontId="0" fillId="0" borderId="0" xfId="0" applyNumberFormat="1"/>
    <xf numFmtId="169" fontId="0" fillId="0" borderId="0" xfId="0" applyNumberFormat="1" applyBorder="1"/>
    <xf numFmtId="170" fontId="0" fillId="0" borderId="0" xfId="0" applyNumberFormat="1"/>
    <xf numFmtId="170" fontId="0" fillId="0" borderId="0" xfId="0" applyNumberFormat="1" applyBorder="1"/>
    <xf numFmtId="2" fontId="0" fillId="0" borderId="0" xfId="0" applyNumberFormat="1" applyBorder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8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9" formatCode="0.0000"/>
    </dxf>
    <dxf>
      <numFmt numFmtId="170" formatCode="0.000"/>
    </dxf>
    <dxf>
      <numFmt numFmtId="2" formatCode="0.00"/>
    </dxf>
    <dxf>
      <numFmt numFmtId="2" formatCode="0.0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4" displayName="Table4" ref="A5:K12" totalsRowShown="0">
  <autoFilter ref="A5:K12"/>
  <tableColumns count="11">
    <tableColumn id="1" name="Test"/>
    <tableColumn id="2" name="Supply Voltage (V)"/>
    <tableColumn id="3" name="Duration (h)"/>
    <tableColumn id="4" name="Power (Wh)" dataDxfId="4"/>
    <tableColumn id="9" name="Average Power (W)" dataDxfId="5">
      <calculatedColumnFormula>Table4[[#This Row],[Power (Wh)]]/Table4[[#This Row],[Duration (h)]]</calculatedColumnFormula>
    </tableColumn>
    <tableColumn id="5" name="Capacity per Day (Ah/day)" dataDxfId="6">
      <calculatedColumnFormula>D6/B6/C6*24</calculatedColumnFormula>
    </tableColumn>
    <tableColumn id="6" name="Capacity Required for 185 Days +10% (Ah)" dataDxfId="7">
      <calculatedColumnFormula>(F6*185)*1.1</calculatedColumnFormula>
    </tableColumn>
    <tableColumn id="7" name="No. AA Li Primary Batteries " dataDxfId="3">
      <calculatedColumnFormula>ROUNDUP(Table4[[#This Row],[Capacity Required for 185 Days +10% (Ah)]]/3,0)*3</calculatedColumnFormula>
    </tableColumn>
    <tableColumn id="8" name="No. Saft GPS Li Batteries" dataDxfId="2">
      <calculatedColumnFormula>(ROUNDUP(Table4[[#This Row],[Capacity Required for 185 Days +10% (Ah)]]/7.5,0))</calculatedColumnFormula>
    </tableColumn>
    <tableColumn id="10" name="No. Saft D Tadiran or Xeno Cells" dataDxfId="1">
      <calculatedColumnFormula>ROUNDUP(Table4[[#This Row],[Capacity Required for 185 Days +10% (Ah)]]/19,0)*2</calculatedColumnFormula>
    </tableColumn>
    <tableColumn id="11" name="Actual Ah" dataDxfId="0">
      <calculatedColumnFormula>Table4[[#This Row],[No. Saft D Tadiran or Xeno Cells]]*19/2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2"/>
  <sheetViews>
    <sheetView tabSelected="1" topLeftCell="A2" workbookViewId="0">
      <selection activeCell="A11" sqref="A11"/>
    </sheetView>
  </sheetViews>
  <sheetFormatPr baseColWidth="10" defaultRowHeight="15" x14ac:dyDescent="0"/>
  <cols>
    <col min="1" max="1" width="17.6640625" customWidth="1"/>
    <col min="2" max="2" width="18.6640625" customWidth="1"/>
    <col min="3" max="3" width="13.6640625" customWidth="1"/>
    <col min="4" max="4" width="13.5" customWidth="1"/>
    <col min="5" max="5" width="18.1640625" customWidth="1"/>
    <col min="6" max="6" width="25" customWidth="1"/>
    <col min="7" max="7" width="37.83203125" customWidth="1"/>
    <col min="8" max="8" width="26.1640625" customWidth="1"/>
    <col min="9" max="9" width="29.1640625" customWidth="1"/>
    <col min="10" max="10" width="24.33203125" customWidth="1"/>
  </cols>
  <sheetData>
    <row r="3" spans="1:11">
      <c r="A3" t="s">
        <v>18</v>
      </c>
    </row>
    <row r="4" spans="1:11">
      <c r="A4" t="s">
        <v>19</v>
      </c>
    </row>
    <row r="5" spans="1:11">
      <c r="A5" t="s">
        <v>0</v>
      </c>
      <c r="B5" t="s">
        <v>2</v>
      </c>
      <c r="C5" t="s">
        <v>1</v>
      </c>
      <c r="D5" t="s">
        <v>3</v>
      </c>
      <c r="E5" t="s">
        <v>8</v>
      </c>
      <c r="F5" t="s">
        <v>4</v>
      </c>
      <c r="G5" t="s">
        <v>6</v>
      </c>
      <c r="H5" t="s">
        <v>5</v>
      </c>
      <c r="I5" t="s">
        <v>14</v>
      </c>
      <c r="J5" t="s">
        <v>16</v>
      </c>
      <c r="K5" t="s">
        <v>15</v>
      </c>
    </row>
    <row r="6" spans="1:11">
      <c r="A6" t="s">
        <v>10</v>
      </c>
      <c r="B6">
        <v>6.1</v>
      </c>
      <c r="C6">
        <v>24</v>
      </c>
      <c r="D6" s="3">
        <v>9.7200000000000006</v>
      </c>
      <c r="E6" s="5">
        <f>Table4[[#This Row],[Power (Wh)]]/Table4[[#This Row],[Duration (h)]]</f>
        <v>0.40500000000000003</v>
      </c>
      <c r="F6" s="1">
        <f>D6/B6/C6*24</f>
        <v>1.5934426229508198</v>
      </c>
      <c r="G6" s="1">
        <f>(F6*185)*1.1</f>
        <v>324.26557377049187</v>
      </c>
      <c r="H6" s="1">
        <f>ROUNDUP(Table4[[#This Row],[Capacity Required for 185 Days +10% (Ah)]]/3,0)*3</f>
        <v>327</v>
      </c>
      <c r="I6" s="1">
        <f>(ROUNDUP(Table4[[#This Row],[Capacity Required for 185 Days +10% (Ah)]]/7.5,0))</f>
        <v>44</v>
      </c>
      <c r="J6" s="1">
        <f>ROUNDUP(Table4[[#This Row],[Capacity Required for 185 Days +10% (Ah)]]/19,0)*2</f>
        <v>36</v>
      </c>
      <c r="K6" s="1">
        <f>Table4[[#This Row],[No. Saft D Tadiran or Xeno Cells]]*19/2</f>
        <v>342</v>
      </c>
    </row>
    <row r="7" spans="1:11">
      <c r="A7" s="2" t="s">
        <v>7</v>
      </c>
      <c r="B7" s="2">
        <v>4.5</v>
      </c>
      <c r="C7" s="2">
        <v>0.75</v>
      </c>
      <c r="D7" s="4">
        <v>0.24099999999999999</v>
      </c>
      <c r="E7" s="6">
        <f>Table4[[#This Row],[Power (Wh)]]/Table4[[#This Row],[Duration (h)]]</f>
        <v>0.3213333333333333</v>
      </c>
      <c r="F7" s="7">
        <f>D7/B7/C7*24</f>
        <v>1.7137777777777776</v>
      </c>
      <c r="G7" s="7">
        <f>(F7*185)*1.1</f>
        <v>348.75377777777777</v>
      </c>
      <c r="H7" s="7">
        <f>ROUNDUP(Table4[[#This Row],[Capacity Required for 185 Days +10% (Ah)]]/3,0)*3</f>
        <v>351</v>
      </c>
      <c r="I7" s="7">
        <f>(ROUNDUP(Table4[[#This Row],[Capacity Required for 185 Days +10% (Ah)]]/7.5,0))</f>
        <v>47</v>
      </c>
      <c r="J7" s="1">
        <f>ROUNDUP(Table4[[#This Row],[Capacity Required for 185 Days +10% (Ah)]]/19,0)*2</f>
        <v>38</v>
      </c>
      <c r="K7" s="1">
        <f>Table4[[#This Row],[No. Saft D Tadiran or Xeno Cells]]*19/2</f>
        <v>361</v>
      </c>
    </row>
    <row r="8" spans="1:11">
      <c r="A8" s="2" t="s">
        <v>9</v>
      </c>
      <c r="B8" s="2">
        <v>4.5</v>
      </c>
      <c r="C8" s="2">
        <f>14*24</f>
        <v>336</v>
      </c>
      <c r="D8" s="4">
        <f>3*4.5</f>
        <v>13.5</v>
      </c>
      <c r="E8" s="6">
        <f>Table4[[#This Row],[Power (Wh)]]/Table4[[#This Row],[Duration (h)]]</f>
        <v>4.0178571428571432E-2</v>
      </c>
      <c r="F8" s="7">
        <f>D8/B8/C8*24</f>
        <v>0.21428571428571427</v>
      </c>
      <c r="G8" s="7">
        <f>(F8*185)*1.1</f>
        <v>43.607142857142854</v>
      </c>
      <c r="H8" s="7">
        <f>ROUNDUP(Table4[[#This Row],[Capacity Required for 185 Days +10% (Ah)]]/3,0)*3</f>
        <v>45</v>
      </c>
      <c r="I8" s="7">
        <f>(ROUNDUP(Table4[[#This Row],[Capacity Required for 185 Days +10% (Ah)]]/7.5,0))</f>
        <v>6</v>
      </c>
      <c r="J8" s="1">
        <f>ROUNDUP(Table4[[#This Row],[Capacity Required for 185 Days +10% (Ah)]]/19,0)*2</f>
        <v>6</v>
      </c>
      <c r="K8" s="1">
        <f>Table4[[#This Row],[No. Saft D Tadiran or Xeno Cells]]*19/2</f>
        <v>57</v>
      </c>
    </row>
    <row r="9" spans="1:11">
      <c r="A9" t="s">
        <v>11</v>
      </c>
      <c r="B9">
        <v>4.5</v>
      </c>
      <c r="C9">
        <v>2</v>
      </c>
      <c r="D9" s="3">
        <v>7.6999999999999999E-2</v>
      </c>
      <c r="E9" s="6">
        <f>Table4[[#This Row],[Power (Wh)]]/Table4[[#This Row],[Duration (h)]]</f>
        <v>3.85E-2</v>
      </c>
      <c r="F9" s="7">
        <f>D9/B9/C9*24</f>
        <v>0.20533333333333334</v>
      </c>
      <c r="G9" s="7">
        <f>(F9*185)*1.1</f>
        <v>41.785333333333334</v>
      </c>
      <c r="H9" s="7">
        <f>ROUNDUP(Table4[[#This Row],[Capacity Required for 185 Days +10% (Ah)]]/3,0)*3</f>
        <v>42</v>
      </c>
      <c r="I9" s="7">
        <f>(ROUNDUP(Table4[[#This Row],[Capacity Required for 185 Days +10% (Ah)]]/7.5,0))</f>
        <v>6</v>
      </c>
      <c r="J9" s="1">
        <f>ROUNDUP(Table4[[#This Row],[Capacity Required for 185 Days +10% (Ah)]]/19,0)*2</f>
        <v>6</v>
      </c>
      <c r="K9" s="1">
        <f>Table4[[#This Row],[No. Saft D Tadiran or Xeno Cells]]*19/2</f>
        <v>57</v>
      </c>
    </row>
    <row r="10" spans="1:11">
      <c r="A10" t="s">
        <v>12</v>
      </c>
      <c r="B10">
        <v>4.5</v>
      </c>
      <c r="C10">
        <v>24</v>
      </c>
      <c r="D10" s="3">
        <v>0.81</v>
      </c>
      <c r="E10" s="6">
        <f>Table4[[#This Row],[Power (Wh)]]/Table4[[#This Row],[Duration (h)]]</f>
        <v>3.3750000000000002E-2</v>
      </c>
      <c r="F10" s="7">
        <f>D10/B10/C10*24</f>
        <v>0.18000000000000002</v>
      </c>
      <c r="G10" s="7">
        <f>(F10*185)*1.1</f>
        <v>36.63000000000001</v>
      </c>
      <c r="H10" s="7">
        <f>ROUNDUP(Table4[[#This Row],[Capacity Required for 185 Days +10% (Ah)]]/3,0)*3</f>
        <v>39</v>
      </c>
      <c r="I10" s="7">
        <f>(ROUNDUP(Table4[[#This Row],[Capacity Required for 185 Days +10% (Ah)]]/7.5,0))</f>
        <v>5</v>
      </c>
      <c r="J10" s="1">
        <f>ROUNDUP(Table4[[#This Row],[Capacity Required for 185 Days +10% (Ah)]]/19,0)*2</f>
        <v>4</v>
      </c>
      <c r="K10" s="1">
        <f>Table4[[#This Row],[No. Saft D Tadiran or Xeno Cells]]*19/2</f>
        <v>38</v>
      </c>
    </row>
    <row r="11" spans="1:11">
      <c r="A11" s="2" t="s">
        <v>13</v>
      </c>
      <c r="B11" s="2">
        <v>4.5</v>
      </c>
      <c r="C11" s="2">
        <v>15.112500000000001</v>
      </c>
      <c r="D11" s="4">
        <v>0.51182000000000005</v>
      </c>
      <c r="E11" s="6">
        <f>Table4[[#This Row],[Power (Wh)]]/Table4[[#This Row],[Duration (h)]]</f>
        <v>3.386732837055418E-2</v>
      </c>
      <c r="F11" s="7">
        <f>D11/B11/C11*24</f>
        <v>0.18062575130962227</v>
      </c>
      <c r="G11" s="7">
        <f>(F11*185)*1.1</f>
        <v>36.757340391508137</v>
      </c>
      <c r="H11" s="7">
        <f>ROUNDUP(Table4[[#This Row],[Capacity Required for 185 Days +10% (Ah)]]/3,0)*3</f>
        <v>39</v>
      </c>
      <c r="I11" s="7">
        <f>(ROUNDUP(Table4[[#This Row],[Capacity Required for 185 Days +10% (Ah)]]/7.5,0))</f>
        <v>5</v>
      </c>
      <c r="J11" s="1">
        <f>ROUNDUP(Table4[[#This Row],[Capacity Required for 185 Days +10% (Ah)]]/19,0)*2</f>
        <v>4</v>
      </c>
      <c r="K11" s="1">
        <f>Table4[[#This Row],[No. Saft D Tadiran or Xeno Cells]]*19/2</f>
        <v>38</v>
      </c>
    </row>
    <row r="12" spans="1:11">
      <c r="A12" s="2" t="s">
        <v>17</v>
      </c>
      <c r="B12" s="2">
        <v>7.2</v>
      </c>
      <c r="C12" s="2">
        <v>6</v>
      </c>
      <c r="D12" s="4">
        <v>0.35176000000000002</v>
      </c>
      <c r="E12" s="6">
        <f>Table4[[#This Row],[Power (Wh)]]/Table4[[#This Row],[Duration (h)]]</f>
        <v>5.8626666666666667E-2</v>
      </c>
      <c r="F12" s="7">
        <f>D12/B12/C12*24</f>
        <v>0.19542222222222222</v>
      </c>
      <c r="G12" s="7">
        <f>(F12*185)*1.1</f>
        <v>39.76842222222222</v>
      </c>
      <c r="H12" s="7">
        <f>ROUNDUP(Table4[[#This Row],[Capacity Required for 185 Days +10% (Ah)]]/3,0)*3</f>
        <v>42</v>
      </c>
      <c r="I12" s="7">
        <f>(ROUNDUP(Table4[[#This Row],[Capacity Required for 185 Days +10% (Ah)]]/7.5,0))</f>
        <v>6</v>
      </c>
      <c r="J12" s="1">
        <f>ROUNDUP(Table4[[#This Row],[Capacity Required for 185 Days +10% (Ah)]]/19,0)*2</f>
        <v>6</v>
      </c>
      <c r="K12" s="1">
        <f>Table4[[#This Row],[No. Saft D Tadiran or Xeno Cells]]*19/2</f>
        <v>57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Eric Martin</cp:lastModifiedBy>
  <dcterms:created xsi:type="dcterms:W3CDTF">2015-09-02T22:29:43Z</dcterms:created>
  <dcterms:modified xsi:type="dcterms:W3CDTF">2015-09-11T23:41:13Z</dcterms:modified>
</cp:coreProperties>
</file>