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charts/chart6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24" yWindow="720" windowWidth="9456" windowHeight="6636" tabRatio="775" firstSheet="12" activeTab="17"/>
  </bookViews>
  <sheets>
    <sheet name="No Load" sheetId="1" r:id="rId1"/>
    <sheet name="No Load repeat" sheetId="2" r:id="rId2"/>
    <sheet name="50 ohm" sheetId="6" r:id="rId3"/>
    <sheet name="25 ohm" sheetId="4" r:id="rId4"/>
    <sheet name="10 ohm" sheetId="5" r:id="rId5"/>
    <sheet name="5 ohm" sheetId="3" r:id="rId6"/>
    <sheet name="Summary of data" sheetId="7" r:id="rId7"/>
    <sheet name="Effect of Temperature" sheetId="9" r:id="rId8"/>
    <sheet name="Graphs" sheetId="8" r:id="rId9"/>
    <sheet name="Seal Drag Test - No oil" sheetId="10" r:id="rId10"/>
    <sheet name="Drag Test - No inner gerotor" sheetId="11" r:id="rId11"/>
    <sheet name="Gerotorless piston- No  oil" sheetId="12" r:id="rId12"/>
    <sheet name="Gerotorless Piston- With oil" sheetId="13" r:id="rId13"/>
    <sheet name="Ball Bearing setup" sheetId="16" r:id="rId14"/>
    <sheet name="Ball Bearing 2" sheetId="17" r:id="rId15"/>
    <sheet name="3p40 flow restriction" sheetId="18" r:id="rId16"/>
    <sheet name="After 02-11  deployment" sheetId="19" r:id="rId17"/>
    <sheet name="Comparison chart" sheetId="15" r:id="rId18"/>
  </sheets>
  <externalReferences>
    <externalReference r:id="rId19"/>
  </externalReferences>
  <calcPr calcId="125725"/>
</workbook>
</file>

<file path=xl/calcChain.xml><?xml version="1.0" encoding="utf-8"?>
<calcChain xmlns="http://schemas.openxmlformats.org/spreadsheetml/2006/main">
  <c r="B26" i="19"/>
  <c r="D26"/>
  <c r="B27"/>
  <c r="D27"/>
  <c r="B28"/>
  <c r="D28"/>
  <c r="B29"/>
  <c r="D29"/>
  <c r="B30"/>
  <c r="D30"/>
  <c r="B31"/>
  <c r="D31"/>
  <c r="D25"/>
  <c r="B25"/>
  <c r="D24"/>
  <c r="B24"/>
  <c r="D23"/>
  <c r="B23"/>
  <c r="D22"/>
  <c r="B22"/>
  <c r="D21"/>
  <c r="B21"/>
  <c r="D20"/>
  <c r="B20"/>
  <c r="D19"/>
  <c r="B19"/>
  <c r="D18"/>
  <c r="B18"/>
  <c r="D17"/>
  <c r="B17"/>
  <c r="D16"/>
  <c r="B16"/>
  <c r="D15"/>
  <c r="B15"/>
  <c r="D14"/>
  <c r="B14"/>
  <c r="B24" i="18"/>
  <c r="D24"/>
  <c r="B25"/>
  <c r="D25"/>
  <c r="D23"/>
  <c r="B23"/>
  <c r="D22"/>
  <c r="B22"/>
  <c r="D21"/>
  <c r="B21"/>
  <c r="D20"/>
  <c r="B20"/>
  <c r="D19"/>
  <c r="B19"/>
  <c r="D18"/>
  <c r="B18"/>
  <c r="D17"/>
  <c r="B17"/>
  <c r="D16"/>
  <c r="B16"/>
  <c r="D15"/>
  <c r="B15"/>
  <c r="D14"/>
  <c r="B14"/>
  <c r="I61" i="17"/>
  <c r="I62"/>
  <c r="I63"/>
  <c r="I64"/>
  <c r="I60"/>
  <c r="E64"/>
  <c r="F64" s="1"/>
  <c r="C64"/>
  <c r="E63"/>
  <c r="F63" s="1"/>
  <c r="C63"/>
  <c r="E62"/>
  <c r="F62" s="1"/>
  <c r="C62"/>
  <c r="E61"/>
  <c r="F61" s="1"/>
  <c r="C61"/>
  <c r="E60"/>
  <c r="F60" s="1"/>
  <c r="C60"/>
  <c r="I56"/>
  <c r="I57"/>
  <c r="I58"/>
  <c r="I59"/>
  <c r="I55"/>
  <c r="I45"/>
  <c r="I46"/>
  <c r="I47"/>
  <c r="I48"/>
  <c r="I49"/>
  <c r="I50"/>
  <c r="I51"/>
  <c r="I52"/>
  <c r="I53"/>
  <c r="I54"/>
  <c r="I44"/>
  <c r="I33"/>
  <c r="I34"/>
  <c r="I35"/>
  <c r="I36"/>
  <c r="I37"/>
  <c r="I38"/>
  <c r="I39"/>
  <c r="I40"/>
  <c r="I41"/>
  <c r="I42"/>
  <c r="I43"/>
  <c r="I32"/>
  <c r="I21"/>
  <c r="I22"/>
  <c r="I23"/>
  <c r="I24"/>
  <c r="I25"/>
  <c r="I26"/>
  <c r="I27"/>
  <c r="I28"/>
  <c r="I29"/>
  <c r="I30"/>
  <c r="I31"/>
  <c r="I20"/>
  <c r="E19"/>
  <c r="F19" s="1"/>
  <c r="C19"/>
  <c r="E18"/>
  <c r="F18" s="1"/>
  <c r="C18"/>
  <c r="E17"/>
  <c r="F17" s="1"/>
  <c r="C17"/>
  <c r="E16"/>
  <c r="F16" s="1"/>
  <c r="C16"/>
  <c r="E15"/>
  <c r="F15" s="1"/>
  <c r="C15"/>
  <c r="E14"/>
  <c r="F14" s="1"/>
  <c r="C14"/>
  <c r="E31"/>
  <c r="F31" s="1"/>
  <c r="C31"/>
  <c r="E30"/>
  <c r="F30" s="1"/>
  <c r="C30"/>
  <c r="E29"/>
  <c r="F29" s="1"/>
  <c r="C29"/>
  <c r="E28"/>
  <c r="F28" s="1"/>
  <c r="C28"/>
  <c r="E27"/>
  <c r="F27" s="1"/>
  <c r="C27"/>
  <c r="E26"/>
  <c r="F26" s="1"/>
  <c r="C26"/>
  <c r="E25"/>
  <c r="F25" s="1"/>
  <c r="C25"/>
  <c r="E24"/>
  <c r="F24" s="1"/>
  <c r="C24"/>
  <c r="E23"/>
  <c r="F23" s="1"/>
  <c r="C23"/>
  <c r="E22"/>
  <c r="F22" s="1"/>
  <c r="C22"/>
  <c r="E21"/>
  <c r="F21" s="1"/>
  <c r="C21"/>
  <c r="E20"/>
  <c r="F20" s="1"/>
  <c r="C20"/>
  <c r="E43"/>
  <c r="F43" s="1"/>
  <c r="C43"/>
  <c r="E42"/>
  <c r="F42" s="1"/>
  <c r="C42"/>
  <c r="E41"/>
  <c r="F41" s="1"/>
  <c r="C41"/>
  <c r="E40"/>
  <c r="F40" s="1"/>
  <c r="C40"/>
  <c r="E39"/>
  <c r="F39" s="1"/>
  <c r="C39"/>
  <c r="E38"/>
  <c r="F38" s="1"/>
  <c r="C38"/>
  <c r="E37"/>
  <c r="F37" s="1"/>
  <c r="C37"/>
  <c r="E36"/>
  <c r="F36" s="1"/>
  <c r="C36"/>
  <c r="E35"/>
  <c r="F35" s="1"/>
  <c r="C35"/>
  <c r="E34"/>
  <c r="F34" s="1"/>
  <c r="C34"/>
  <c r="E33"/>
  <c r="F33" s="1"/>
  <c r="C33"/>
  <c r="E32"/>
  <c r="F32" s="1"/>
  <c r="C32"/>
  <c r="E59"/>
  <c r="F59" s="1"/>
  <c r="C59"/>
  <c r="E58"/>
  <c r="F58" s="1"/>
  <c r="C58"/>
  <c r="E57"/>
  <c r="F57" s="1"/>
  <c r="C57"/>
  <c r="E56"/>
  <c r="F56" s="1"/>
  <c r="C56"/>
  <c r="E55"/>
  <c r="F55" s="1"/>
  <c r="C55"/>
  <c r="E54"/>
  <c r="F54" s="1"/>
  <c r="C54"/>
  <c r="E53"/>
  <c r="F53" s="1"/>
  <c r="C53"/>
  <c r="E52"/>
  <c r="F52" s="1"/>
  <c r="C52"/>
  <c r="E51"/>
  <c r="F51" s="1"/>
  <c r="C51"/>
  <c r="E50"/>
  <c r="F50" s="1"/>
  <c r="C50"/>
  <c r="E49"/>
  <c r="F49" s="1"/>
  <c r="C49"/>
  <c r="E48"/>
  <c r="F48" s="1"/>
  <c r="C48"/>
  <c r="E47"/>
  <c r="F47" s="1"/>
  <c r="C47"/>
  <c r="E46"/>
  <c r="F46" s="1"/>
  <c r="C46"/>
  <c r="E45"/>
  <c r="F45" s="1"/>
  <c r="C45"/>
  <c r="E44"/>
  <c r="F44" s="1"/>
  <c r="C44"/>
  <c r="C12"/>
  <c r="E12"/>
  <c r="F12" s="1"/>
  <c r="C13"/>
  <c r="E13"/>
  <c r="F13" s="1"/>
  <c r="E11"/>
  <c r="F11" s="1"/>
  <c r="C11"/>
  <c r="E10"/>
  <c r="F10" s="1"/>
  <c r="C10"/>
  <c r="E9"/>
  <c r="F9" s="1"/>
  <c r="C9"/>
  <c r="E8"/>
  <c r="F8" s="1"/>
  <c r="C8"/>
  <c r="E7"/>
  <c r="F7" s="1"/>
  <c r="C7"/>
  <c r="E6"/>
  <c r="F6" s="1"/>
  <c r="C6"/>
  <c r="E5"/>
  <c r="F5" s="1"/>
  <c r="C5"/>
  <c r="E4"/>
  <c r="F4" s="1"/>
  <c r="C4"/>
  <c r="E3"/>
  <c r="F3" s="1"/>
  <c r="C3"/>
  <c r="E2"/>
  <c r="F2" s="1"/>
  <c r="C2"/>
  <c r="G26" i="16"/>
  <c r="D26"/>
  <c r="F26" s="1"/>
  <c r="B26"/>
  <c r="G25"/>
  <c r="D25"/>
  <c r="B25"/>
  <c r="F25" s="1"/>
  <c r="G24"/>
  <c r="D24"/>
  <c r="F24" s="1"/>
  <c r="B24"/>
  <c r="G23"/>
  <c r="D23"/>
  <c r="B23"/>
  <c r="F23" s="1"/>
  <c r="H23" s="1"/>
  <c r="F19" i="13"/>
  <c r="F20"/>
  <c r="F21"/>
  <c r="F22"/>
  <c r="F23"/>
  <c r="F18"/>
  <c r="F9"/>
  <c r="F10"/>
  <c r="F11"/>
  <c r="F12"/>
  <c r="F13"/>
  <c r="F14"/>
  <c r="F15"/>
  <c r="F16"/>
  <c r="F17"/>
  <c r="F8"/>
  <c r="E9"/>
  <c r="E10"/>
  <c r="E11"/>
  <c r="E12"/>
  <c r="E13"/>
  <c r="E14"/>
  <c r="E15"/>
  <c r="E16"/>
  <c r="E17"/>
  <c r="E18"/>
  <c r="E19"/>
  <c r="E20"/>
  <c r="E21"/>
  <c r="E22"/>
  <c r="E23"/>
  <c r="B23"/>
  <c r="B22"/>
  <c r="B21"/>
  <c r="B20"/>
  <c r="B19"/>
  <c r="B18"/>
  <c r="B17"/>
  <c r="B16"/>
  <c r="B15"/>
  <c r="B14"/>
  <c r="B13"/>
  <c r="B12"/>
  <c r="B11"/>
  <c r="B10"/>
  <c r="B9"/>
  <c r="E8"/>
  <c r="B8"/>
  <c r="D22" i="12"/>
  <c r="D23"/>
  <c r="D15"/>
  <c r="D16"/>
  <c r="D17"/>
  <c r="D18"/>
  <c r="D19"/>
  <c r="D20"/>
  <c r="D21"/>
  <c r="B28"/>
  <c r="B27"/>
  <c r="B26"/>
  <c r="B25"/>
  <c r="B24"/>
  <c r="B23"/>
  <c r="B22"/>
  <c r="B21"/>
  <c r="B20"/>
  <c r="B19"/>
  <c r="B18"/>
  <c r="B17"/>
  <c r="B16"/>
  <c r="B15"/>
  <c r="D14"/>
  <c r="B14"/>
  <c r="G17" i="11"/>
  <c r="G18"/>
  <c r="G19"/>
  <c r="G20"/>
  <c r="G21"/>
  <c r="G22"/>
  <c r="G23"/>
  <c r="G16"/>
  <c r="G9"/>
  <c r="G10"/>
  <c r="G11"/>
  <c r="G12"/>
  <c r="G13"/>
  <c r="G14"/>
  <c r="G15"/>
  <c r="G8"/>
  <c r="D14"/>
  <c r="B14"/>
  <c r="F23"/>
  <c r="F22"/>
  <c r="F21"/>
  <c r="F20"/>
  <c r="F19"/>
  <c r="F18"/>
  <c r="F17"/>
  <c r="F16"/>
  <c r="F15"/>
  <c r="F14"/>
  <c r="F13"/>
  <c r="F12"/>
  <c r="F11"/>
  <c r="F10"/>
  <c r="F9"/>
  <c r="F8"/>
  <c r="D9"/>
  <c r="D10"/>
  <c r="D11"/>
  <c r="D12"/>
  <c r="D13"/>
  <c r="D15"/>
  <c r="D16"/>
  <c r="D17"/>
  <c r="D18"/>
  <c r="D19"/>
  <c r="D20"/>
  <c r="D21"/>
  <c r="D22"/>
  <c r="D23"/>
  <c r="B23"/>
  <c r="B22"/>
  <c r="B21"/>
  <c r="B20"/>
  <c r="B19"/>
  <c r="B18"/>
  <c r="B17"/>
  <c r="B16"/>
  <c r="B15"/>
  <c r="B13"/>
  <c r="B12"/>
  <c r="B11"/>
  <c r="B10"/>
  <c r="B9"/>
  <c r="D8"/>
  <c r="B8"/>
  <c r="D24" i="10"/>
  <c r="D25"/>
  <c r="D26"/>
  <c r="D28"/>
  <c r="D15"/>
  <c r="D16"/>
  <c r="D17"/>
  <c r="D18"/>
  <c r="D19"/>
  <c r="D20"/>
  <c r="D21"/>
  <c r="D14"/>
  <c r="B15"/>
  <c r="B16"/>
  <c r="B17"/>
  <c r="B18"/>
  <c r="B19"/>
  <c r="B20"/>
  <c r="B21"/>
  <c r="B22"/>
  <c r="B23"/>
  <c r="B24"/>
  <c r="B25"/>
  <c r="B26"/>
  <c r="B27"/>
  <c r="B28"/>
  <c r="B29"/>
  <c r="B14"/>
  <c r="B37" i="9"/>
  <c r="F37"/>
  <c r="G37" s="1"/>
  <c r="I37" s="1"/>
  <c r="J37"/>
  <c r="B35"/>
  <c r="F35"/>
  <c r="G35" s="1"/>
  <c r="J35"/>
  <c r="B36"/>
  <c r="F36"/>
  <c r="G36" s="1"/>
  <c r="J36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2"/>
  <c r="I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2"/>
  <c r="B29"/>
  <c r="B30"/>
  <c r="B31"/>
  <c r="B32"/>
  <c r="B33"/>
  <c r="B34"/>
  <c r="B3"/>
  <c r="B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F29"/>
  <c r="G29" s="1"/>
  <c r="F30"/>
  <c r="G30" s="1"/>
  <c r="F31"/>
  <c r="G31" s="1"/>
  <c r="F32"/>
  <c r="G32" s="1"/>
  <c r="F33"/>
  <c r="G33" s="1"/>
  <c r="F34"/>
  <c r="G34" s="1"/>
  <c r="F3"/>
  <c r="G3" s="1"/>
  <c r="F4"/>
  <c r="G4" s="1"/>
  <c r="F5"/>
  <c r="G5" s="1"/>
  <c r="F6"/>
  <c r="G6" s="1"/>
  <c r="F7"/>
  <c r="G7" s="1"/>
  <c r="F8"/>
  <c r="G8" s="1"/>
  <c r="F9"/>
  <c r="G9" s="1"/>
  <c r="F10"/>
  <c r="G10" s="1"/>
  <c r="F11"/>
  <c r="G11" s="1"/>
  <c r="F12"/>
  <c r="G12" s="1"/>
  <c r="F13"/>
  <c r="G13" s="1"/>
  <c r="F14"/>
  <c r="G14" s="1"/>
  <c r="F15"/>
  <c r="G15" s="1"/>
  <c r="F16"/>
  <c r="G16" s="1"/>
  <c r="F17"/>
  <c r="G17" s="1"/>
  <c r="F18"/>
  <c r="G18" s="1"/>
  <c r="F19"/>
  <c r="G19" s="1"/>
  <c r="F20"/>
  <c r="G20" s="1"/>
  <c r="F21"/>
  <c r="G21" s="1"/>
  <c r="F22"/>
  <c r="G22" s="1"/>
  <c r="F23"/>
  <c r="G23" s="1"/>
  <c r="F24"/>
  <c r="G24" s="1"/>
  <c r="F25"/>
  <c r="G25" s="1"/>
  <c r="F26"/>
  <c r="G26" s="1"/>
  <c r="F27"/>
  <c r="G27" s="1"/>
  <c r="F28"/>
  <c r="G28" s="1"/>
  <c r="F2"/>
  <c r="G2" s="1"/>
  <c r="B2"/>
  <c r="E18" i="7"/>
  <c r="F18" s="1"/>
  <c r="C18"/>
  <c r="I64"/>
  <c r="I65"/>
  <c r="I63"/>
  <c r="I50"/>
  <c r="I51"/>
  <c r="I52"/>
  <c r="I53"/>
  <c r="I54"/>
  <c r="I55"/>
  <c r="I49"/>
  <c r="I42"/>
  <c r="I43"/>
  <c r="I44"/>
  <c r="I45"/>
  <c r="I41"/>
  <c r="I30"/>
  <c r="I31"/>
  <c r="I32"/>
  <c r="I33"/>
  <c r="I34"/>
  <c r="I29"/>
  <c r="E3"/>
  <c r="F3" s="1"/>
  <c r="E4"/>
  <c r="F4" s="1"/>
  <c r="E5"/>
  <c r="F5" s="1"/>
  <c r="E6"/>
  <c r="F6" s="1"/>
  <c r="E7"/>
  <c r="F7" s="1"/>
  <c r="E8"/>
  <c r="F8" s="1"/>
  <c r="E9"/>
  <c r="F9" s="1"/>
  <c r="E10"/>
  <c r="F10" s="1"/>
  <c r="E11"/>
  <c r="F11" s="1"/>
  <c r="E12"/>
  <c r="F12" s="1"/>
  <c r="E13"/>
  <c r="F13" s="1"/>
  <c r="E14"/>
  <c r="F14" s="1"/>
  <c r="E15"/>
  <c r="F15" s="1"/>
  <c r="E16"/>
  <c r="F16" s="1"/>
  <c r="E17"/>
  <c r="F17" s="1"/>
  <c r="E19"/>
  <c r="F19" s="1"/>
  <c r="E20"/>
  <c r="F20" s="1"/>
  <c r="E21"/>
  <c r="F21" s="1"/>
  <c r="E22"/>
  <c r="F22" s="1"/>
  <c r="E23"/>
  <c r="F23" s="1"/>
  <c r="E29"/>
  <c r="F29" s="1"/>
  <c r="E30"/>
  <c r="F30" s="1"/>
  <c r="E31"/>
  <c r="F31" s="1"/>
  <c r="E32"/>
  <c r="F32" s="1"/>
  <c r="E33"/>
  <c r="F33" s="1"/>
  <c r="E34"/>
  <c r="F34" s="1"/>
  <c r="E41"/>
  <c r="F41" s="1"/>
  <c r="E42"/>
  <c r="F42" s="1"/>
  <c r="E43"/>
  <c r="F43" s="1"/>
  <c r="E44"/>
  <c r="F44" s="1"/>
  <c r="E45"/>
  <c r="F45" s="1"/>
  <c r="E49"/>
  <c r="F49" s="1"/>
  <c r="E50"/>
  <c r="F50" s="1"/>
  <c r="E51"/>
  <c r="F51" s="1"/>
  <c r="E52"/>
  <c r="F52" s="1"/>
  <c r="E53"/>
  <c r="F53" s="1"/>
  <c r="E54"/>
  <c r="F54" s="1"/>
  <c r="E55"/>
  <c r="F55" s="1"/>
  <c r="E63"/>
  <c r="F63" s="1"/>
  <c r="E64"/>
  <c r="F64" s="1"/>
  <c r="E65"/>
  <c r="F65" s="1"/>
  <c r="E2"/>
  <c r="F2" s="1"/>
  <c r="C3"/>
  <c r="C4"/>
  <c r="C5"/>
  <c r="C6"/>
  <c r="C7"/>
  <c r="C8"/>
  <c r="C9"/>
  <c r="C10"/>
  <c r="C11"/>
  <c r="C12"/>
  <c r="C13"/>
  <c r="C14"/>
  <c r="C15"/>
  <c r="C16"/>
  <c r="C17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2"/>
  <c r="H2" s="1"/>
  <c r="H60" i="17" l="1"/>
  <c r="H61"/>
  <c r="J61" s="1"/>
  <c r="H62"/>
  <c r="H63"/>
  <c r="J63" s="1"/>
  <c r="H64"/>
  <c r="J60"/>
  <c r="J62"/>
  <c r="J64"/>
  <c r="H14"/>
  <c r="H55"/>
  <c r="H56"/>
  <c r="H57"/>
  <c r="H58"/>
  <c r="H59"/>
  <c r="H32"/>
  <c r="H33"/>
  <c r="J33" s="1"/>
  <c r="H34"/>
  <c r="H35"/>
  <c r="H36"/>
  <c r="H37"/>
  <c r="H38"/>
  <c r="H39"/>
  <c r="H40"/>
  <c r="H41"/>
  <c r="H42"/>
  <c r="H43"/>
  <c r="H20"/>
  <c r="J20" s="1"/>
  <c r="H21"/>
  <c r="J21" s="1"/>
  <c r="H22"/>
  <c r="J22" s="1"/>
  <c r="H23"/>
  <c r="J23" s="1"/>
  <c r="H24"/>
  <c r="J24" s="1"/>
  <c r="H25"/>
  <c r="J25" s="1"/>
  <c r="H26"/>
  <c r="J26" s="1"/>
  <c r="H27"/>
  <c r="J27" s="1"/>
  <c r="H28"/>
  <c r="J28" s="1"/>
  <c r="H29"/>
  <c r="J29" s="1"/>
  <c r="H30"/>
  <c r="J30" s="1"/>
  <c r="H31"/>
  <c r="J31" s="1"/>
  <c r="H15"/>
  <c r="H16"/>
  <c r="H17"/>
  <c r="H18"/>
  <c r="H19"/>
  <c r="J32"/>
  <c r="J34"/>
  <c r="J35"/>
  <c r="J36"/>
  <c r="J37"/>
  <c r="J38"/>
  <c r="J39"/>
  <c r="J40"/>
  <c r="J41"/>
  <c r="J42"/>
  <c r="J43"/>
  <c r="J55"/>
  <c r="J56"/>
  <c r="J57"/>
  <c r="J58"/>
  <c r="J59"/>
  <c r="H2"/>
  <c r="H3"/>
  <c r="H4"/>
  <c r="H5"/>
  <c r="H6"/>
  <c r="H7"/>
  <c r="H8"/>
  <c r="H44"/>
  <c r="J44" s="1"/>
  <c r="H45"/>
  <c r="H46"/>
  <c r="H47"/>
  <c r="J47" s="1"/>
  <c r="H48"/>
  <c r="J48" s="1"/>
  <c r="H49"/>
  <c r="H50"/>
  <c r="H51"/>
  <c r="H52"/>
  <c r="H53"/>
  <c r="H54"/>
  <c r="J45"/>
  <c r="J46"/>
  <c r="J49"/>
  <c r="J50"/>
  <c r="J51"/>
  <c r="J52"/>
  <c r="J53"/>
  <c r="J54"/>
  <c r="H9"/>
  <c r="H10"/>
  <c r="H11"/>
  <c r="H13"/>
  <c r="H12"/>
  <c r="H24" i="16"/>
  <c r="H26"/>
  <c r="H25"/>
  <c r="K37" i="9"/>
  <c r="I36"/>
  <c r="K36" s="1"/>
  <c r="I35"/>
  <c r="K35" s="1"/>
  <c r="H18" i="7"/>
  <c r="H65"/>
  <c r="J65" s="1"/>
  <c r="H63"/>
  <c r="J63" s="1"/>
  <c r="H54"/>
  <c r="J54" s="1"/>
  <c r="H52"/>
  <c r="J52" s="1"/>
  <c r="H50"/>
  <c r="J50" s="1"/>
  <c r="H45"/>
  <c r="J45" s="1"/>
  <c r="H43"/>
  <c r="J43" s="1"/>
  <c r="H41"/>
  <c r="J41" s="1"/>
  <c r="H33"/>
  <c r="J33" s="1"/>
  <c r="H31"/>
  <c r="J31" s="1"/>
  <c r="H29"/>
  <c r="J29" s="1"/>
  <c r="H22"/>
  <c r="H20"/>
  <c r="H17"/>
  <c r="H15"/>
  <c r="H13"/>
  <c r="H11"/>
  <c r="H9"/>
  <c r="H7"/>
  <c r="H5"/>
  <c r="H3"/>
  <c r="H64"/>
  <c r="J64" s="1"/>
  <c r="H55"/>
  <c r="J55" s="1"/>
  <c r="H53"/>
  <c r="J53" s="1"/>
  <c r="H51"/>
  <c r="J51" s="1"/>
  <c r="H49"/>
  <c r="J49" s="1"/>
  <c r="H44"/>
  <c r="J44" s="1"/>
  <c r="H42"/>
  <c r="J42" s="1"/>
  <c r="H34"/>
  <c r="J34" s="1"/>
  <c r="H32"/>
  <c r="J32" s="1"/>
  <c r="H30"/>
  <c r="J30" s="1"/>
  <c r="H23"/>
  <c r="H21"/>
  <c r="H19"/>
  <c r="H16"/>
  <c r="H14"/>
  <c r="H12"/>
  <c r="H10"/>
  <c r="H8"/>
  <c r="H6"/>
  <c r="H4"/>
</calcChain>
</file>

<file path=xl/sharedStrings.xml><?xml version="1.0" encoding="utf-8"?>
<sst xmlns="http://schemas.openxmlformats.org/spreadsheetml/2006/main" count="569" uniqueCount="88">
  <si>
    <t>UNITS</t>
  </si>
  <si>
    <t>CHANNEL #</t>
  </si>
  <si>
    <t># OF POINTS</t>
  </si>
  <si>
    <t>MEAN</t>
  </si>
  <si>
    <t>STD DEVIATION</t>
  </si>
  <si>
    <t>MINIMUM</t>
  </si>
  <si>
    <t>MEDIAN</t>
  </si>
  <si>
    <t>MAXIMUM</t>
  </si>
  <si>
    <t>RMS</t>
  </si>
  <si>
    <t>SUM</t>
  </si>
  <si>
    <t>SUM OF SQUARES</t>
  </si>
  <si>
    <t>VARIANCE</t>
  </si>
  <si>
    <t>SKEWNESS</t>
  </si>
  <si>
    <t>SLOPE</t>
  </si>
  <si>
    <t>AREA</t>
  </si>
  <si>
    <t>START POINT TBF</t>
  </si>
  <si>
    <t>END POINT TBF</t>
  </si>
  <si>
    <t>FILE</t>
  </si>
  <si>
    <t>PB Gen Test - No spring- No Load- 04.WDQ</t>
  </si>
  <si>
    <t>Speed (IPS)</t>
  </si>
  <si>
    <t>Force</t>
  </si>
  <si>
    <t>Voltage</t>
  </si>
  <si>
    <t>lbf</t>
  </si>
  <si>
    <t>Volt</t>
  </si>
  <si>
    <t>PB Gen Test - No spring- No Load Repeat- 04.WDQ</t>
  </si>
  <si>
    <t>Stuck</t>
  </si>
  <si>
    <t>Very small spike for a short time then stuck again</t>
  </si>
  <si>
    <t>around 6500 lb</t>
  </si>
  <si>
    <t>short spike</t>
  </si>
  <si>
    <t>around 6500 lbs</t>
  </si>
  <si>
    <t>Short spike</t>
  </si>
  <si>
    <t>PB Gen Test - No spring- 5 ohm- 04.WDQ</t>
  </si>
  <si>
    <t>10 ips repeat at the end of all tests</t>
  </si>
  <si>
    <t>PB Gen Test - No spring- 10 ohm- 04.WDQ</t>
  </si>
  <si>
    <t>PB Gen Test - No spring- 25 ohm- 04.WDQ</t>
  </si>
  <si>
    <t>Spike then lock</t>
  </si>
  <si>
    <t>PB Gen Test - No spring- 50 ohm- 04.WDQ</t>
  </si>
  <si>
    <t>Spike then locks</t>
  </si>
  <si>
    <t>Speed (in/s)</t>
  </si>
  <si>
    <t>Load (ohm)</t>
  </si>
  <si>
    <t>Efficiency (electrical power output/mechanical power input x 100)</t>
  </si>
  <si>
    <t>No load</t>
  </si>
  <si>
    <t>No Load Repeat</t>
  </si>
  <si>
    <t>Speed (m/s)</t>
  </si>
  <si>
    <t>Force (kgf)</t>
  </si>
  <si>
    <t>Force (N)</t>
  </si>
  <si>
    <t>Voltage (V)</t>
  </si>
  <si>
    <t>Force (lbf)</t>
  </si>
  <si>
    <t>Gerotor stuck</t>
  </si>
  <si>
    <t>Notes</t>
  </si>
  <si>
    <t>Chronological order of test:</t>
  </si>
  <si>
    <t>No load repeat</t>
  </si>
  <si>
    <t>50 ohm</t>
  </si>
  <si>
    <t>25 hom</t>
  </si>
  <si>
    <t>10 ohm</t>
  </si>
  <si>
    <t>5 ohm</t>
  </si>
  <si>
    <t>No load 10 ips repeat</t>
  </si>
  <si>
    <t>Mechanical Power input (W)</t>
  </si>
  <si>
    <t>Electrical Power output(W)</t>
  </si>
  <si>
    <t>Values are averages of the entire stroke minus the first and last 10" (out of 72")</t>
  </si>
  <si>
    <t xml:space="preserve">This line is a repeat made at the end of all tests. </t>
  </si>
  <si>
    <t>Not enough force to reach this speed</t>
  </si>
  <si>
    <t>Turns for about 1 s then stops - But spins slowly on the return for a few seconds</t>
  </si>
  <si>
    <t>Time (s)</t>
  </si>
  <si>
    <t>Tube Temp ( C)</t>
  </si>
  <si>
    <t>Force (lb)</t>
  </si>
  <si>
    <t>Next day</t>
  </si>
  <si>
    <t>Force (lbs)</t>
  </si>
  <si>
    <t>Extension</t>
  </si>
  <si>
    <t>Retraction</t>
  </si>
  <si>
    <t>Total drag - seal drag (lbf)</t>
  </si>
  <si>
    <t>Drag assumed to be 100 lbf</t>
  </si>
  <si>
    <t>Force (lbs) (repeats)</t>
  </si>
  <si>
    <t>Drag assumed to be 50 lbf</t>
  </si>
  <si>
    <t>Gerotor only worked in one direction (retraction), so measurements were only made in that direction.</t>
  </si>
  <si>
    <t>Force was limited to about 700 lbs. The load cell is not calibrated for compression so force measurements may not be accurate.</t>
  </si>
  <si>
    <t>Voltage was not steady during runs (slow to get up to speed, then ups and downs)</t>
  </si>
  <si>
    <t>No Load</t>
  </si>
  <si>
    <t>Voltage (v)</t>
  </si>
  <si>
    <t>Mechanical power input (W)</t>
  </si>
  <si>
    <t>25 ohm</t>
  </si>
  <si>
    <t>(gerotor would not work)</t>
  </si>
  <si>
    <t>Gerotor withtout ball bearings, no load (for comparison)</t>
  </si>
  <si>
    <t>From the two tables above, we can deduct that there is a lot of leakage in gerotor with ball bearing.</t>
  </si>
  <si>
    <t>Ball bearings were added to the gerotor to help reduce friction around the outter rotor.</t>
  </si>
  <si>
    <t>Bad Assembly - Ignore these results</t>
  </si>
  <si>
    <t>No load Repeat</t>
  </si>
  <si>
    <t>3.53 ohm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</si>
</sst>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0"/>
      <name val="Arial"/>
    </font>
    <font>
      <sz val="1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11" fontId="0" fillId="0" borderId="0" xfId="0" applyNumberFormat="1"/>
    <xf numFmtId="164" fontId="0" fillId="0" borderId="0" xfId="0" applyNumberFormat="1"/>
    <xf numFmtId="164" fontId="0" fillId="0" borderId="1" xfId="0" applyNumberFormat="1" applyBorder="1"/>
    <xf numFmtId="164" fontId="1" fillId="0" borderId="0" xfId="0" applyNumberFormat="1" applyFont="1"/>
    <xf numFmtId="2" fontId="0" fillId="0" borderId="1" xfId="0" applyNumberFormat="1" applyBorder="1"/>
    <xf numFmtId="165" fontId="0" fillId="0" borderId="1" xfId="0" applyNumberFormat="1" applyBorder="1"/>
    <xf numFmtId="2" fontId="1" fillId="0" borderId="1" xfId="0" applyNumberFormat="1" applyFont="1" applyBorder="1"/>
    <xf numFmtId="2" fontId="0" fillId="0" borderId="0" xfId="0" applyNumberFormat="1"/>
    <xf numFmtId="1" fontId="1" fillId="0" borderId="1" xfId="0" applyNumberFormat="1" applyFont="1" applyBorder="1"/>
    <xf numFmtId="1" fontId="0" fillId="0" borderId="1" xfId="0" applyNumberFormat="1" applyBorder="1"/>
    <xf numFmtId="1" fontId="0" fillId="0" borderId="0" xfId="0" applyNumberFormat="1"/>
    <xf numFmtId="164" fontId="0" fillId="0" borderId="0" xfId="0" applyNumberFormat="1" applyAlignment="1">
      <alignment wrapText="1"/>
    </xf>
    <xf numFmtId="1" fontId="2" fillId="0" borderId="1" xfId="0" applyNumberFormat="1" applyFont="1" applyBorder="1"/>
    <xf numFmtId="164" fontId="0" fillId="0" borderId="4" xfId="0" applyNumberFormat="1" applyBorder="1"/>
    <xf numFmtId="165" fontId="0" fillId="0" borderId="4" xfId="0" applyNumberFormat="1" applyBorder="1"/>
    <xf numFmtId="1" fontId="0" fillId="0" borderId="4" xfId="0" applyNumberFormat="1" applyBorder="1"/>
    <xf numFmtId="2" fontId="0" fillId="0" borderId="4" xfId="0" applyNumberFormat="1" applyBorder="1"/>
    <xf numFmtId="164" fontId="0" fillId="0" borderId="5" xfId="0" applyNumberFormat="1" applyBorder="1"/>
    <xf numFmtId="164" fontId="0" fillId="0" borderId="7" xfId="0" applyNumberFormat="1" applyBorder="1"/>
    <xf numFmtId="164" fontId="0" fillId="0" borderId="9" xfId="0" applyNumberFormat="1" applyBorder="1"/>
    <xf numFmtId="165" fontId="0" fillId="0" borderId="9" xfId="0" applyNumberFormat="1" applyBorder="1"/>
    <xf numFmtId="1" fontId="0" fillId="0" borderId="9" xfId="0" applyNumberFormat="1" applyBorder="1"/>
    <xf numFmtId="2" fontId="0" fillId="0" borderId="9" xfId="0" applyNumberFormat="1" applyBorder="1"/>
    <xf numFmtId="164" fontId="0" fillId="0" borderId="10" xfId="0" applyNumberFormat="1" applyBorder="1"/>
    <xf numFmtId="164" fontId="0" fillId="0" borderId="2" xfId="0" applyNumberForma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1" fontId="1" fillId="0" borderId="2" xfId="0" applyNumberFormat="1" applyFont="1" applyBorder="1" applyAlignment="1">
      <alignment wrapText="1"/>
    </xf>
    <xf numFmtId="2" fontId="1" fillId="0" borderId="2" xfId="0" applyNumberFormat="1" applyFont="1" applyBorder="1" applyAlignment="1">
      <alignment wrapText="1"/>
    </xf>
    <xf numFmtId="165" fontId="2" fillId="0" borderId="1" xfId="0" applyNumberFormat="1" applyFont="1" applyBorder="1"/>
    <xf numFmtId="164" fontId="2" fillId="0" borderId="0" xfId="0" applyNumberFormat="1" applyFont="1"/>
    <xf numFmtId="0" fontId="1" fillId="0" borderId="0" xfId="0" applyFont="1"/>
    <xf numFmtId="164" fontId="0" fillId="0" borderId="11" xfId="0" applyNumberFormat="1" applyBorder="1" applyAlignment="1">
      <alignment wrapText="1"/>
    </xf>
    <xf numFmtId="164" fontId="0" fillId="0" borderId="12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164" fontId="1" fillId="0" borderId="7" xfId="0" applyNumberFormat="1" applyFont="1" applyBorder="1"/>
    <xf numFmtId="1" fontId="2" fillId="0" borderId="0" xfId="0" applyNumberFormat="1" applyFont="1" applyBorder="1"/>
    <xf numFmtId="2" fontId="2" fillId="0" borderId="0" xfId="0" applyNumberFormat="1" applyFont="1" applyBorder="1"/>
    <xf numFmtId="164" fontId="0" fillId="0" borderId="15" xfId="0" applyNumberFormat="1" applyBorder="1"/>
    <xf numFmtId="164" fontId="0" fillId="0" borderId="16" xfId="0" applyNumberFormat="1" applyBorder="1"/>
    <xf numFmtId="164" fontId="0" fillId="0" borderId="17" xfId="0" applyNumberFormat="1" applyBorder="1"/>
    <xf numFmtId="164" fontId="2" fillId="0" borderId="16" xfId="0" applyNumberFormat="1" applyFont="1" applyBorder="1"/>
    <xf numFmtId="164" fontId="1" fillId="0" borderId="5" xfId="0" applyNumberFormat="1" applyFont="1" applyBorder="1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20" fontId="0" fillId="0" borderId="1" xfId="0" applyNumberFormat="1" applyBorder="1"/>
    <xf numFmtId="0" fontId="1" fillId="0" borderId="3" xfId="0" applyFont="1" applyBorder="1"/>
    <xf numFmtId="2" fontId="1" fillId="0" borderId="4" xfId="0" applyNumberFormat="1" applyFont="1" applyBorder="1"/>
    <xf numFmtId="20" fontId="1" fillId="0" borderId="4" xfId="0" applyNumberFormat="1" applyFont="1" applyBorder="1"/>
    <xf numFmtId="0" fontId="1" fillId="0" borderId="4" xfId="0" applyFont="1" applyBorder="1"/>
    <xf numFmtId="1" fontId="1" fillId="0" borderId="4" xfId="0" applyNumberFormat="1" applyFont="1" applyBorder="1"/>
    <xf numFmtId="0" fontId="1" fillId="0" borderId="6" xfId="0" applyFont="1" applyBorder="1"/>
    <xf numFmtId="20" fontId="1" fillId="0" borderId="1" xfId="0" applyNumberFormat="1" applyFont="1" applyBorder="1"/>
    <xf numFmtId="0" fontId="1" fillId="0" borderId="8" xfId="0" applyFont="1" applyBorder="1"/>
    <xf numFmtId="2" fontId="1" fillId="0" borderId="9" xfId="0" applyNumberFormat="1" applyFont="1" applyBorder="1"/>
    <xf numFmtId="20" fontId="1" fillId="0" borderId="9" xfId="0" applyNumberFormat="1" applyFont="1" applyBorder="1"/>
    <xf numFmtId="0" fontId="1" fillId="0" borderId="9" xfId="0" applyFont="1" applyBorder="1"/>
    <xf numFmtId="1" fontId="1" fillId="0" borderId="9" xfId="0" applyNumberFormat="1" applyFont="1" applyBorder="1"/>
    <xf numFmtId="164" fontId="1" fillId="0" borderId="10" xfId="0" applyNumberFormat="1" applyFont="1" applyBorder="1"/>
    <xf numFmtId="0" fontId="0" fillId="0" borderId="3" xfId="0" applyBorder="1"/>
    <xf numFmtId="20" fontId="0" fillId="0" borderId="4" xfId="0" applyNumberFormat="1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20" fontId="0" fillId="0" borderId="9" xfId="0" applyNumberFormat="1" applyBorder="1"/>
    <xf numFmtId="0" fontId="0" fillId="0" borderId="9" xfId="0" applyBorder="1"/>
    <xf numFmtId="0" fontId="1" fillId="0" borderId="18" xfId="0" applyFont="1" applyBorder="1"/>
    <xf numFmtId="0" fontId="0" fillId="0" borderId="19" xfId="0" applyBorder="1"/>
    <xf numFmtId="0" fontId="1" fillId="0" borderId="19" xfId="0" applyFont="1" applyBorder="1"/>
    <xf numFmtId="1" fontId="1" fillId="0" borderId="19" xfId="0" applyNumberFormat="1" applyFont="1" applyBorder="1" applyAlignment="1">
      <alignment wrapText="1"/>
    </xf>
    <xf numFmtId="164" fontId="0" fillId="0" borderId="20" xfId="0" applyNumberFormat="1" applyBorder="1" applyAlignment="1">
      <alignment wrapText="1"/>
    </xf>
    <xf numFmtId="0" fontId="1" fillId="0" borderId="1" xfId="0" applyFont="1" applyBorder="1" applyAlignment="1"/>
    <xf numFmtId="0" fontId="1" fillId="0" borderId="1" xfId="0" applyFont="1" applyBorder="1" applyAlignment="1"/>
    <xf numFmtId="0" fontId="0" fillId="0" borderId="1" xfId="0" applyBorder="1" applyAlignment="1"/>
    <xf numFmtId="0" fontId="1" fillId="2" borderId="0" xfId="0" applyFont="1" applyFill="1"/>
    <xf numFmtId="0" fontId="1" fillId="2" borderId="1" xfId="0" applyFont="1" applyFill="1" applyBorder="1"/>
    <xf numFmtId="1" fontId="1" fillId="2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64" fontId="1" fillId="2" borderId="1" xfId="0" applyNumberFormat="1" applyFont="1" applyFill="1" applyBorder="1"/>
    <xf numFmtId="164" fontId="0" fillId="0" borderId="21" xfId="0" applyNumberFormat="1" applyBorder="1"/>
    <xf numFmtId="165" fontId="0" fillId="0" borderId="2" xfId="0" applyNumberFormat="1" applyBorder="1"/>
    <xf numFmtId="1" fontId="0" fillId="0" borderId="2" xfId="0" applyNumberFormat="1" applyBorder="1"/>
    <xf numFmtId="2" fontId="0" fillId="0" borderId="2" xfId="0" applyNumberFormat="1" applyBorder="1"/>
    <xf numFmtId="164" fontId="0" fillId="0" borderId="11" xfId="0" applyNumberFormat="1" applyBorder="1"/>
    <xf numFmtId="164" fontId="0" fillId="0" borderId="23" xfId="0" applyNumberFormat="1" applyBorder="1"/>
    <xf numFmtId="165" fontId="0" fillId="0" borderId="24" xfId="0" applyNumberFormat="1" applyBorder="1"/>
    <xf numFmtId="1" fontId="0" fillId="0" borderId="24" xfId="0" applyNumberFormat="1" applyBorder="1"/>
    <xf numFmtId="2" fontId="0" fillId="0" borderId="24" xfId="0" applyNumberFormat="1" applyBorder="1"/>
    <xf numFmtId="164" fontId="0" fillId="0" borderId="26" xfId="0" applyNumberFormat="1" applyBorder="1"/>
    <xf numFmtId="164" fontId="0" fillId="0" borderId="27" xfId="0" applyNumberFormat="1" applyBorder="1"/>
    <xf numFmtId="164" fontId="0" fillId="0" borderId="28" xfId="0" applyNumberFormat="1" applyBorder="1"/>
    <xf numFmtId="164" fontId="0" fillId="0" borderId="24" xfId="0" applyNumberFormat="1" applyBorder="1"/>
    <xf numFmtId="0" fontId="0" fillId="0" borderId="24" xfId="0" applyBorder="1"/>
    <xf numFmtId="164" fontId="1" fillId="0" borderId="28" xfId="0" applyNumberFormat="1" applyFont="1" applyBorder="1"/>
    <xf numFmtId="164" fontId="0" fillId="0" borderId="29" xfId="0" applyNumberFormat="1" applyBorder="1"/>
    <xf numFmtId="164" fontId="0" fillId="0" borderId="3" xfId="0" applyNumberFormat="1" applyBorder="1" applyAlignment="1">
      <alignment vertical="center"/>
    </xf>
    <xf numFmtId="164" fontId="0" fillId="0" borderId="6" xfId="0" applyNumberFormat="1" applyBorder="1" applyAlignment="1">
      <alignment vertical="center"/>
    </xf>
    <xf numFmtId="164" fontId="0" fillId="0" borderId="8" xfId="0" applyNumberForma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0" fontId="1" fillId="0" borderId="1" xfId="0" applyFont="1" applyBorder="1" applyAlignment="1"/>
    <xf numFmtId="0" fontId="0" fillId="0" borderId="1" xfId="0" applyBorder="1" applyAlignment="1"/>
    <xf numFmtId="164" fontId="0" fillId="0" borderId="22" xfId="0" applyNumberFormat="1" applyBorder="1" applyAlignment="1">
      <alignment vertical="center"/>
    </xf>
    <xf numFmtId="164" fontId="1" fillId="0" borderId="25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000"/>
              <a:t>Effect of Temperature on efficiency</a:t>
            </a:r>
            <a:r>
              <a:rPr lang="en-US" sz="1000" baseline="0"/>
              <a:t>   Speed=0.19 m/s </a:t>
            </a:r>
            <a:r>
              <a:rPr lang="en-US" sz="1000"/>
              <a:t> Load = 10 ohms</a:t>
            </a:r>
          </a:p>
        </c:rich>
      </c:tx>
      <c:layout>
        <c:manualLayout>
          <c:xMode val="edge"/>
          <c:yMode val="edge"/>
          <c:x val="0.17279194267383241"/>
          <c:y val="4.9115913555992194E-2"/>
        </c:manualLayout>
      </c:layout>
      <c:overlay val="1"/>
    </c:title>
    <c:plotArea>
      <c:layout>
        <c:manualLayout>
          <c:layoutTarget val="inner"/>
          <c:xMode val="edge"/>
          <c:yMode val="edge"/>
          <c:x val="0.13726450049098521"/>
          <c:y val="0.13786024782265674"/>
          <c:w val="0.73024691358024763"/>
          <c:h val="0.68635093255779278"/>
        </c:manualLayout>
      </c:layout>
      <c:scatterChart>
        <c:scatterStyle val="lineMarker"/>
        <c:ser>
          <c:idx val="0"/>
          <c:order val="0"/>
          <c:xVal>
            <c:numRef>
              <c:f>('Effect of Temperature'!$D$2:$D$28,'Effect of Temperature'!$D$34)</c:f>
              <c:numCache>
                <c:formatCode>General</c:formatCode>
                <c:ptCount val="28"/>
                <c:pt idx="0">
                  <c:v>18</c:v>
                </c:pt>
                <c:pt idx="1">
                  <c:v>18.3</c:v>
                </c:pt>
                <c:pt idx="2">
                  <c:v>18.7</c:v>
                </c:pt>
                <c:pt idx="3">
                  <c:v>19</c:v>
                </c:pt>
                <c:pt idx="4">
                  <c:v>19.3</c:v>
                </c:pt>
                <c:pt idx="5">
                  <c:v>19.399999999999999</c:v>
                </c:pt>
                <c:pt idx="6">
                  <c:v>19.7</c:v>
                </c:pt>
                <c:pt idx="7">
                  <c:v>20</c:v>
                </c:pt>
                <c:pt idx="8">
                  <c:v>20.399999999999999</c:v>
                </c:pt>
                <c:pt idx="9">
                  <c:v>20.6</c:v>
                </c:pt>
                <c:pt idx="10">
                  <c:v>20.8</c:v>
                </c:pt>
                <c:pt idx="11">
                  <c:v>21</c:v>
                </c:pt>
                <c:pt idx="12">
                  <c:v>21.2</c:v>
                </c:pt>
                <c:pt idx="13">
                  <c:v>21.4</c:v>
                </c:pt>
                <c:pt idx="14">
                  <c:v>21.6</c:v>
                </c:pt>
                <c:pt idx="15">
                  <c:v>21.8</c:v>
                </c:pt>
                <c:pt idx="16">
                  <c:v>21.9</c:v>
                </c:pt>
                <c:pt idx="17">
                  <c:v>22.2</c:v>
                </c:pt>
                <c:pt idx="18">
                  <c:v>22.4</c:v>
                </c:pt>
                <c:pt idx="19">
                  <c:v>22.6</c:v>
                </c:pt>
                <c:pt idx="20">
                  <c:v>22.7</c:v>
                </c:pt>
                <c:pt idx="21">
                  <c:v>22.9</c:v>
                </c:pt>
                <c:pt idx="22">
                  <c:v>23.1</c:v>
                </c:pt>
                <c:pt idx="23">
                  <c:v>23.2</c:v>
                </c:pt>
                <c:pt idx="24">
                  <c:v>23.3</c:v>
                </c:pt>
                <c:pt idx="25">
                  <c:v>23.4</c:v>
                </c:pt>
                <c:pt idx="26">
                  <c:v>23.6</c:v>
                </c:pt>
                <c:pt idx="27">
                  <c:v>25.8</c:v>
                </c:pt>
              </c:numCache>
            </c:numRef>
          </c:xVal>
          <c:yVal>
            <c:numRef>
              <c:f>('Effect of Temperature'!$K$2:$K$28,'Effect of Temperature'!$K$34)</c:f>
              <c:numCache>
                <c:formatCode>0.0</c:formatCode>
                <c:ptCount val="28"/>
                <c:pt idx="0">
                  <c:v>11.024682786883657</c:v>
                </c:pt>
                <c:pt idx="1">
                  <c:v>10.649153621998144</c:v>
                </c:pt>
                <c:pt idx="2">
                  <c:v>10.234376542542503</c:v>
                </c:pt>
                <c:pt idx="3">
                  <c:v>9.8065541700627996</c:v>
                </c:pt>
                <c:pt idx="4">
                  <c:v>8.8495547237584216</c:v>
                </c:pt>
                <c:pt idx="5">
                  <c:v>8.5147558542919715</c:v>
                </c:pt>
                <c:pt idx="6">
                  <c:v>7.4431408938510719</c:v>
                </c:pt>
                <c:pt idx="7">
                  <c:v>6.512106204885165</c:v>
                </c:pt>
                <c:pt idx="8">
                  <c:v>6.0720804117954286</c:v>
                </c:pt>
                <c:pt idx="9">
                  <c:v>5.7550965196484727</c:v>
                </c:pt>
                <c:pt idx="10">
                  <c:v>5.5134046999201756</c:v>
                </c:pt>
                <c:pt idx="11">
                  <c:v>5.2663726204199195</c:v>
                </c:pt>
                <c:pt idx="12">
                  <c:v>5.2519747730323685</c:v>
                </c:pt>
                <c:pt idx="13">
                  <c:v>5.1261181388787751</c:v>
                </c:pt>
                <c:pt idx="14">
                  <c:v>5.0216011531614262</c:v>
                </c:pt>
                <c:pt idx="15">
                  <c:v>5.0146299345314009</c:v>
                </c:pt>
                <c:pt idx="16">
                  <c:v>4.9609237369045678</c:v>
                </c:pt>
                <c:pt idx="17">
                  <c:v>4.876438576532526</c:v>
                </c:pt>
                <c:pt idx="18">
                  <c:v>4.8396770643649702</c:v>
                </c:pt>
                <c:pt idx="19">
                  <c:v>4.8418829335830029</c:v>
                </c:pt>
                <c:pt idx="20">
                  <c:v>4.8162430775530556</c:v>
                </c:pt>
                <c:pt idx="21">
                  <c:v>4.7645100355676142</c:v>
                </c:pt>
                <c:pt idx="22">
                  <c:v>4.6375324103075526</c:v>
                </c:pt>
                <c:pt idx="23">
                  <c:v>4.6899511902122129</c:v>
                </c:pt>
                <c:pt idx="24">
                  <c:v>4.6689378216640369</c:v>
                </c:pt>
                <c:pt idx="25">
                  <c:v>4.6374442331345049</c:v>
                </c:pt>
                <c:pt idx="26">
                  <c:v>4.5750747742118278</c:v>
                </c:pt>
                <c:pt idx="27">
                  <c:v>3.3736849962755193</c:v>
                </c:pt>
              </c:numCache>
            </c:numRef>
          </c:yVal>
        </c:ser>
        <c:ser>
          <c:idx val="1"/>
          <c:order val="1"/>
          <c:tx>
            <c:v>Next day</c:v>
          </c:tx>
          <c:xVal>
            <c:numRef>
              <c:f>'Effect of Temperature'!$D$35:$D$36</c:f>
              <c:numCache>
                <c:formatCode>General</c:formatCode>
                <c:ptCount val="2"/>
                <c:pt idx="0">
                  <c:v>17</c:v>
                </c:pt>
                <c:pt idx="1">
                  <c:v>17</c:v>
                </c:pt>
              </c:numCache>
            </c:numRef>
          </c:xVal>
          <c:yVal>
            <c:numRef>
              <c:f>'Effect of Temperature'!$K$35:$K$36</c:f>
              <c:numCache>
                <c:formatCode>0.0</c:formatCode>
                <c:ptCount val="2"/>
                <c:pt idx="0">
                  <c:v>11.701028239234571</c:v>
                </c:pt>
                <c:pt idx="1">
                  <c:v>11.718446726499717</c:v>
                </c:pt>
              </c:numCache>
            </c:numRef>
          </c:yVal>
        </c:ser>
        <c:axId val="73196672"/>
        <c:axId val="73198976"/>
      </c:scatterChart>
      <c:valAx>
        <c:axId val="73196672"/>
        <c:scaling>
          <c:orientation val="minMax"/>
          <c:max val="28"/>
          <c:min val="16"/>
        </c:scaling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Temperature of outside of ocean gen tube - C</a:t>
                </a:r>
              </a:p>
            </c:rich>
          </c:tx>
        </c:title>
        <c:numFmt formatCode="General" sourceLinked="1"/>
        <c:tickLblPos val="nextTo"/>
        <c:crossAx val="73198976"/>
        <c:crosses val="autoZero"/>
        <c:crossBetween val="midCat"/>
      </c:valAx>
      <c:valAx>
        <c:axId val="7319897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Efficiency (%)</a:t>
                </a:r>
              </a:p>
            </c:rich>
          </c:tx>
        </c:title>
        <c:numFmt formatCode="0.0" sourceLinked="1"/>
        <c:tickLblPos val="nextTo"/>
        <c:crossAx val="73196672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Drag with</a:t>
            </a:r>
            <a:r>
              <a:rPr lang="en-US" baseline="0"/>
              <a:t> gerotorless piston head and improved alignment. No oil.</a:t>
            </a:r>
            <a:endParaRPr lang="en-US"/>
          </a:p>
        </c:rich>
      </c:tx>
      <c:layout/>
    </c:title>
    <c:plotArea>
      <c:layout/>
      <c:scatterChart>
        <c:scatterStyle val="lineMarker"/>
        <c:ser>
          <c:idx val="0"/>
          <c:order val="0"/>
          <c:xVal>
            <c:numRef>
              <c:f>'Gerotorless piston- No  oil'!$A$14:$A$28</c:f>
              <c:numCache>
                <c:formatCode>General</c:formatCode>
                <c:ptCount val="1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60</c:v>
                </c:pt>
                <c:pt idx="11">
                  <c:v>65</c:v>
                </c:pt>
                <c:pt idx="12">
                  <c:v>70</c:v>
                </c:pt>
                <c:pt idx="13">
                  <c:v>75</c:v>
                </c:pt>
                <c:pt idx="14">
                  <c:v>80</c:v>
                </c:pt>
              </c:numCache>
            </c:numRef>
          </c:xVal>
          <c:yVal>
            <c:numRef>
              <c:f>'Gerotorless piston- No  oil'!$C$14:$C$23</c:f>
              <c:numCache>
                <c:formatCode>General</c:formatCode>
                <c:ptCount val="10"/>
                <c:pt idx="0">
                  <c:v>22</c:v>
                </c:pt>
                <c:pt idx="1">
                  <c:v>18</c:v>
                </c:pt>
                <c:pt idx="2">
                  <c:v>20</c:v>
                </c:pt>
                <c:pt idx="3">
                  <c:v>23</c:v>
                </c:pt>
                <c:pt idx="4">
                  <c:v>26</c:v>
                </c:pt>
                <c:pt idx="5">
                  <c:v>33</c:v>
                </c:pt>
                <c:pt idx="6">
                  <c:v>36</c:v>
                </c:pt>
                <c:pt idx="7">
                  <c:v>43</c:v>
                </c:pt>
                <c:pt idx="8">
                  <c:v>45</c:v>
                </c:pt>
                <c:pt idx="9">
                  <c:v>48</c:v>
                </c:pt>
              </c:numCache>
            </c:numRef>
          </c:yVal>
        </c:ser>
        <c:axId val="74599424"/>
        <c:axId val="74626176"/>
      </c:scatterChart>
      <c:valAx>
        <c:axId val="7459942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(in/s)</a:t>
                </a:r>
              </a:p>
            </c:rich>
          </c:tx>
          <c:layout/>
        </c:title>
        <c:numFmt formatCode="General" sourceLinked="1"/>
        <c:tickLblPos val="nextTo"/>
        <c:crossAx val="74626176"/>
        <c:crosses val="autoZero"/>
        <c:crossBetween val="midCat"/>
      </c:valAx>
      <c:valAx>
        <c:axId val="7462617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Force (lbf)</a:t>
                </a:r>
              </a:p>
            </c:rich>
          </c:tx>
          <c:layout/>
        </c:title>
        <c:numFmt formatCode="General" sourceLinked="1"/>
        <c:tickLblPos val="nextTo"/>
        <c:crossAx val="74599424"/>
        <c:crosses val="autoZero"/>
        <c:crossBetween val="midCat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Drag with</a:t>
            </a:r>
            <a:r>
              <a:rPr lang="en-US" baseline="0"/>
              <a:t> gerotorless piston head and improved alignment. No oil.</a:t>
            </a:r>
            <a:endParaRPr lang="en-US"/>
          </a:p>
        </c:rich>
      </c:tx>
      <c:layout/>
    </c:title>
    <c:plotArea>
      <c:layout/>
      <c:scatterChart>
        <c:scatterStyle val="lineMarker"/>
        <c:ser>
          <c:idx val="0"/>
          <c:order val="0"/>
          <c:xVal>
            <c:numRef>
              <c:f>'After 02-11  deployment'!$A$14:$A$31</c:f>
              <c:numCache>
                <c:formatCode>General</c:formatCode>
                <c:ptCount val="18"/>
                <c:pt idx="0">
                  <c:v>1</c:v>
                </c:pt>
                <c:pt idx="1">
                  <c:v>2.5</c:v>
                </c:pt>
                <c:pt idx="2">
                  <c:v>5</c:v>
                </c:pt>
                <c:pt idx="3">
                  <c:v>7.5</c:v>
                </c:pt>
                <c:pt idx="4">
                  <c:v>10</c:v>
                </c:pt>
                <c:pt idx="5">
                  <c:v>12.5</c:v>
                </c:pt>
                <c:pt idx="6">
                  <c:v>15</c:v>
                </c:pt>
                <c:pt idx="7">
                  <c:v>17.5</c:v>
                </c:pt>
                <c:pt idx="8">
                  <c:v>20</c:v>
                </c:pt>
                <c:pt idx="9">
                  <c:v>22.5</c:v>
                </c:pt>
                <c:pt idx="10">
                  <c:v>25</c:v>
                </c:pt>
                <c:pt idx="11">
                  <c:v>27.5</c:v>
                </c:pt>
                <c:pt idx="12">
                  <c:v>30</c:v>
                </c:pt>
                <c:pt idx="13">
                  <c:v>32.5</c:v>
                </c:pt>
                <c:pt idx="14">
                  <c:v>35</c:v>
                </c:pt>
                <c:pt idx="15">
                  <c:v>37.5</c:v>
                </c:pt>
                <c:pt idx="16">
                  <c:v>40</c:v>
                </c:pt>
                <c:pt idx="17">
                  <c:v>45</c:v>
                </c:pt>
              </c:numCache>
            </c:numRef>
          </c:xVal>
          <c:yVal>
            <c:numRef>
              <c:f>'After 02-11  deployment'!$C$14:$C$31</c:f>
              <c:numCache>
                <c:formatCode>General</c:formatCode>
                <c:ptCount val="18"/>
                <c:pt idx="0">
                  <c:v>130</c:v>
                </c:pt>
                <c:pt idx="1">
                  <c:v>114</c:v>
                </c:pt>
                <c:pt idx="2">
                  <c:v>135</c:v>
                </c:pt>
                <c:pt idx="3">
                  <c:v>191</c:v>
                </c:pt>
                <c:pt idx="4">
                  <c:v>271</c:v>
                </c:pt>
                <c:pt idx="5">
                  <c:v>375</c:v>
                </c:pt>
                <c:pt idx="6">
                  <c:v>501</c:v>
                </c:pt>
                <c:pt idx="7">
                  <c:v>657</c:v>
                </c:pt>
                <c:pt idx="8">
                  <c:v>840</c:v>
                </c:pt>
                <c:pt idx="9">
                  <c:v>1044</c:v>
                </c:pt>
                <c:pt idx="10">
                  <c:v>1288</c:v>
                </c:pt>
                <c:pt idx="11">
                  <c:v>1544</c:v>
                </c:pt>
                <c:pt idx="12">
                  <c:v>1844</c:v>
                </c:pt>
                <c:pt idx="13">
                  <c:v>2144</c:v>
                </c:pt>
                <c:pt idx="14">
                  <c:v>2477</c:v>
                </c:pt>
                <c:pt idx="15">
                  <c:v>2872</c:v>
                </c:pt>
                <c:pt idx="16">
                  <c:v>3227</c:v>
                </c:pt>
                <c:pt idx="17">
                  <c:v>3980</c:v>
                </c:pt>
              </c:numCache>
            </c:numRef>
          </c:yVal>
        </c:ser>
        <c:axId val="84659584"/>
        <c:axId val="78775808"/>
      </c:scatterChart>
      <c:valAx>
        <c:axId val="846595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(in/s)</a:t>
                </a:r>
              </a:p>
            </c:rich>
          </c:tx>
          <c:layout/>
        </c:title>
        <c:numFmt formatCode="General" sourceLinked="1"/>
        <c:tickLblPos val="nextTo"/>
        <c:crossAx val="78775808"/>
        <c:crosses val="autoZero"/>
        <c:crossBetween val="midCat"/>
      </c:valAx>
      <c:valAx>
        <c:axId val="7877580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Force (lbf)</a:t>
                </a:r>
              </a:p>
            </c:rich>
          </c:tx>
          <c:layout/>
        </c:title>
        <c:numFmt formatCode="General" sourceLinked="1"/>
        <c:tickLblPos val="nextTo"/>
        <c:crossAx val="84659584"/>
        <c:crosses val="autoZero"/>
        <c:crossBetween val="midCat"/>
      </c:valAx>
    </c:plotArea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Comparison</a:t>
            </a:r>
            <a:r>
              <a:rPr lang="en-US" baseline="0"/>
              <a:t> Chart</a:t>
            </a:r>
            <a:endParaRPr lang="en-US"/>
          </a:p>
        </c:rich>
      </c:tx>
      <c:layout/>
    </c:title>
    <c:plotArea>
      <c:layout>
        <c:manualLayout>
          <c:layoutTarget val="inner"/>
          <c:xMode val="edge"/>
          <c:yMode val="edge"/>
          <c:x val="9.6110902803816206E-2"/>
          <c:y val="0.10237848918520218"/>
          <c:w val="0.85281645407094453"/>
          <c:h val="0.76699886966683994"/>
        </c:manualLayout>
      </c:layout>
      <c:scatterChart>
        <c:scatterStyle val="lineMarker"/>
        <c:ser>
          <c:idx val="3"/>
          <c:order val="0"/>
          <c:tx>
            <c:v>Complete gerotor</c:v>
          </c:tx>
          <c:xVal>
            <c:numRef>
              <c:f>'Summary of data'!$B$2:$B$12</c:f>
              <c:numCache>
                <c:formatCode>0.0</c:formatCode>
                <c:ptCount val="11"/>
                <c:pt idx="0">
                  <c:v>1</c:v>
                </c:pt>
                <c:pt idx="1">
                  <c:v>2.5</c:v>
                </c:pt>
                <c:pt idx="2">
                  <c:v>5</c:v>
                </c:pt>
                <c:pt idx="3">
                  <c:v>7.5</c:v>
                </c:pt>
                <c:pt idx="4">
                  <c:v>10</c:v>
                </c:pt>
                <c:pt idx="5">
                  <c:v>12.5</c:v>
                </c:pt>
                <c:pt idx="6">
                  <c:v>15</c:v>
                </c:pt>
                <c:pt idx="7">
                  <c:v>17.5</c:v>
                </c:pt>
                <c:pt idx="8">
                  <c:v>20</c:v>
                </c:pt>
                <c:pt idx="9">
                  <c:v>22.5</c:v>
                </c:pt>
                <c:pt idx="10">
                  <c:v>25</c:v>
                </c:pt>
              </c:numCache>
            </c:numRef>
          </c:xVal>
          <c:yVal>
            <c:numRef>
              <c:f>'Summary of data'!$D$2:$D$12</c:f>
              <c:numCache>
                <c:formatCode>0</c:formatCode>
                <c:ptCount val="11"/>
                <c:pt idx="0">
                  <c:v>265.43</c:v>
                </c:pt>
                <c:pt idx="1">
                  <c:v>358.99</c:v>
                </c:pt>
                <c:pt idx="2">
                  <c:v>659.02</c:v>
                </c:pt>
                <c:pt idx="3">
                  <c:v>1106.2</c:v>
                </c:pt>
                <c:pt idx="4">
                  <c:v>1528.8</c:v>
                </c:pt>
                <c:pt idx="5">
                  <c:v>2072.4</c:v>
                </c:pt>
                <c:pt idx="6">
                  <c:v>2825.9</c:v>
                </c:pt>
                <c:pt idx="7">
                  <c:v>3459</c:v>
                </c:pt>
                <c:pt idx="8">
                  <c:v>4249.7</c:v>
                </c:pt>
                <c:pt idx="9">
                  <c:v>5140</c:v>
                </c:pt>
                <c:pt idx="10">
                  <c:v>6082.8</c:v>
                </c:pt>
              </c:numCache>
            </c:numRef>
          </c:yVal>
        </c:ser>
        <c:ser>
          <c:idx val="1"/>
          <c:order val="1"/>
          <c:tx>
            <c:v>No inner gerotor</c:v>
          </c:tx>
          <c:xVal>
            <c:numRef>
              <c:f>'Drag Test - No inner gerotor'!$A$8:$A$23</c:f>
              <c:numCache>
                <c:formatCode>General</c:formatCode>
                <c:ptCount val="16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</c:numCache>
            </c:numRef>
          </c:xVal>
          <c:yVal>
            <c:numRef>
              <c:f>'Drag Test - No inner gerotor'!$G$8:$G$23</c:f>
              <c:numCache>
                <c:formatCode>0</c:formatCode>
                <c:ptCount val="16"/>
                <c:pt idx="0">
                  <c:v>6</c:v>
                </c:pt>
                <c:pt idx="1">
                  <c:v>92</c:v>
                </c:pt>
                <c:pt idx="2">
                  <c:v>249</c:v>
                </c:pt>
                <c:pt idx="3">
                  <c:v>467</c:v>
                </c:pt>
                <c:pt idx="4">
                  <c:v>750</c:v>
                </c:pt>
                <c:pt idx="5">
                  <c:v>1020</c:v>
                </c:pt>
                <c:pt idx="6">
                  <c:v>1488</c:v>
                </c:pt>
                <c:pt idx="7">
                  <c:v>1949</c:v>
                </c:pt>
                <c:pt idx="8">
                  <c:v>2492</c:v>
                </c:pt>
                <c:pt idx="9">
                  <c:v>2880</c:v>
                </c:pt>
                <c:pt idx="10">
                  <c:v>3798</c:v>
                </c:pt>
                <c:pt idx="11">
                  <c:v>4312</c:v>
                </c:pt>
                <c:pt idx="12">
                  <c:v>4888</c:v>
                </c:pt>
                <c:pt idx="13">
                  <c:v>5176</c:v>
                </c:pt>
                <c:pt idx="14">
                  <c:v>5640</c:v>
                </c:pt>
                <c:pt idx="15">
                  <c:v>5795</c:v>
                </c:pt>
              </c:numCache>
            </c:numRef>
          </c:yVal>
        </c:ser>
        <c:ser>
          <c:idx val="0"/>
          <c:order val="2"/>
          <c:tx>
            <c:v>Jon's gerotorless piston head</c:v>
          </c:tx>
          <c:xVal>
            <c:numRef>
              <c:f>'Gerotorless Piston- With oil'!$A$8:$A$23</c:f>
              <c:numCache>
                <c:formatCode>General</c:formatCode>
                <c:ptCount val="16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</c:numCache>
            </c:numRef>
          </c:xVal>
          <c:yVal>
            <c:numRef>
              <c:f>'Gerotorless Piston- With oil'!$F$8:$F$23</c:f>
              <c:numCache>
                <c:formatCode>0</c:formatCode>
                <c:ptCount val="16"/>
                <c:pt idx="0">
                  <c:v>0</c:v>
                </c:pt>
                <c:pt idx="1">
                  <c:v>10</c:v>
                </c:pt>
                <c:pt idx="2">
                  <c:v>42</c:v>
                </c:pt>
                <c:pt idx="3">
                  <c:v>89</c:v>
                </c:pt>
                <c:pt idx="4">
                  <c:v>151</c:v>
                </c:pt>
                <c:pt idx="5">
                  <c:v>225</c:v>
                </c:pt>
                <c:pt idx="6">
                  <c:v>318</c:v>
                </c:pt>
                <c:pt idx="7">
                  <c:v>422</c:v>
                </c:pt>
                <c:pt idx="8">
                  <c:v>537</c:v>
                </c:pt>
                <c:pt idx="9">
                  <c:v>673</c:v>
                </c:pt>
                <c:pt idx="10">
                  <c:v>791</c:v>
                </c:pt>
                <c:pt idx="11">
                  <c:v>945</c:v>
                </c:pt>
                <c:pt idx="12">
                  <c:v>1137</c:v>
                </c:pt>
                <c:pt idx="13">
                  <c:v>1338</c:v>
                </c:pt>
                <c:pt idx="14">
                  <c:v>1554</c:v>
                </c:pt>
                <c:pt idx="15">
                  <c:v>1753</c:v>
                </c:pt>
              </c:numCache>
            </c:numRef>
          </c:yVal>
        </c:ser>
        <c:ser>
          <c:idx val="2"/>
          <c:order val="3"/>
          <c:tx>
            <c:v>Seal drag</c:v>
          </c:tx>
          <c:xVal>
            <c:numRef>
              <c:f>'Gerotorless piston- No  oil'!$A$14:$A$23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xVal>
          <c:yVal>
            <c:numRef>
              <c:f>'Gerotorless piston- No  oil'!$C$14:$C$23</c:f>
              <c:numCache>
                <c:formatCode>General</c:formatCode>
                <c:ptCount val="10"/>
                <c:pt idx="0">
                  <c:v>22</c:v>
                </c:pt>
                <c:pt idx="1">
                  <c:v>18</c:v>
                </c:pt>
                <c:pt idx="2">
                  <c:v>20</c:v>
                </c:pt>
                <c:pt idx="3">
                  <c:v>23</c:v>
                </c:pt>
                <c:pt idx="4">
                  <c:v>26</c:v>
                </c:pt>
                <c:pt idx="5">
                  <c:v>33</c:v>
                </c:pt>
                <c:pt idx="6">
                  <c:v>36</c:v>
                </c:pt>
                <c:pt idx="7">
                  <c:v>43</c:v>
                </c:pt>
                <c:pt idx="8">
                  <c:v>45</c:v>
                </c:pt>
                <c:pt idx="9">
                  <c:v>48</c:v>
                </c:pt>
              </c:numCache>
            </c:numRef>
          </c:yVal>
        </c:ser>
        <c:ser>
          <c:idx val="4"/>
          <c:order val="4"/>
          <c:tx>
            <c:v>Andy's Flow restriction</c:v>
          </c:tx>
          <c:xVal>
            <c:numRef>
              <c:f>'3p40 flow restriction'!$A$14:$A$25</c:f>
              <c:numCache>
                <c:formatCode>General</c:formatCode>
                <c:ptCount val="12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</c:numCache>
            </c:numRef>
          </c:xVal>
          <c:yVal>
            <c:numRef>
              <c:f>'3p40 flow restriction'!$C$14:$C$25</c:f>
              <c:numCache>
                <c:formatCode>General</c:formatCode>
                <c:ptCount val="12"/>
                <c:pt idx="0">
                  <c:v>124</c:v>
                </c:pt>
                <c:pt idx="1">
                  <c:v>264</c:v>
                </c:pt>
                <c:pt idx="2">
                  <c:v>510</c:v>
                </c:pt>
                <c:pt idx="3">
                  <c:v>858</c:v>
                </c:pt>
                <c:pt idx="4">
                  <c:v>1313</c:v>
                </c:pt>
                <c:pt idx="5">
                  <c:v>1877</c:v>
                </c:pt>
                <c:pt idx="6">
                  <c:v>2535</c:v>
                </c:pt>
                <c:pt idx="7">
                  <c:v>3327</c:v>
                </c:pt>
                <c:pt idx="8">
                  <c:v>4185</c:v>
                </c:pt>
                <c:pt idx="9">
                  <c:v>5070</c:v>
                </c:pt>
                <c:pt idx="10">
                  <c:v>5688</c:v>
                </c:pt>
                <c:pt idx="11">
                  <c:v>5944</c:v>
                </c:pt>
              </c:numCache>
            </c:numRef>
          </c:yVal>
        </c:ser>
        <c:ser>
          <c:idx val="5"/>
          <c:order val="5"/>
          <c:tx>
            <c:v>Test after 02/2011 Deployment</c:v>
          </c:tx>
          <c:xVal>
            <c:numRef>
              <c:f>'After 02-11  deployment'!$A$14:$A$31</c:f>
              <c:numCache>
                <c:formatCode>General</c:formatCode>
                <c:ptCount val="18"/>
                <c:pt idx="0">
                  <c:v>1</c:v>
                </c:pt>
                <c:pt idx="1">
                  <c:v>2.5</c:v>
                </c:pt>
                <c:pt idx="2">
                  <c:v>5</c:v>
                </c:pt>
                <c:pt idx="3">
                  <c:v>7.5</c:v>
                </c:pt>
                <c:pt idx="4">
                  <c:v>10</c:v>
                </c:pt>
                <c:pt idx="5">
                  <c:v>12.5</c:v>
                </c:pt>
                <c:pt idx="6">
                  <c:v>15</c:v>
                </c:pt>
                <c:pt idx="7">
                  <c:v>17.5</c:v>
                </c:pt>
                <c:pt idx="8">
                  <c:v>20</c:v>
                </c:pt>
                <c:pt idx="9">
                  <c:v>22.5</c:v>
                </c:pt>
                <c:pt idx="10">
                  <c:v>25</c:v>
                </c:pt>
                <c:pt idx="11">
                  <c:v>27.5</c:v>
                </c:pt>
                <c:pt idx="12">
                  <c:v>30</c:v>
                </c:pt>
                <c:pt idx="13">
                  <c:v>32.5</c:v>
                </c:pt>
                <c:pt idx="14">
                  <c:v>35</c:v>
                </c:pt>
                <c:pt idx="15">
                  <c:v>37.5</c:v>
                </c:pt>
                <c:pt idx="16">
                  <c:v>40</c:v>
                </c:pt>
                <c:pt idx="17">
                  <c:v>45</c:v>
                </c:pt>
              </c:numCache>
            </c:numRef>
          </c:xVal>
          <c:yVal>
            <c:numRef>
              <c:f>'After 02-11  deployment'!$C$14:$C$31</c:f>
              <c:numCache>
                <c:formatCode>General</c:formatCode>
                <c:ptCount val="18"/>
                <c:pt idx="0">
                  <c:v>130</c:v>
                </c:pt>
                <c:pt idx="1">
                  <c:v>114</c:v>
                </c:pt>
                <c:pt idx="2">
                  <c:v>135</c:v>
                </c:pt>
                <c:pt idx="3">
                  <c:v>191</c:v>
                </c:pt>
                <c:pt idx="4">
                  <c:v>271</c:v>
                </c:pt>
                <c:pt idx="5">
                  <c:v>375</c:v>
                </c:pt>
                <c:pt idx="6">
                  <c:v>501</c:v>
                </c:pt>
                <c:pt idx="7">
                  <c:v>657</c:v>
                </c:pt>
                <c:pt idx="8">
                  <c:v>840</c:v>
                </c:pt>
                <c:pt idx="9">
                  <c:v>1044</c:v>
                </c:pt>
                <c:pt idx="10">
                  <c:v>1288</c:v>
                </c:pt>
                <c:pt idx="11">
                  <c:v>1544</c:v>
                </c:pt>
                <c:pt idx="12">
                  <c:v>1844</c:v>
                </c:pt>
                <c:pt idx="13">
                  <c:v>2144</c:v>
                </c:pt>
                <c:pt idx="14">
                  <c:v>2477</c:v>
                </c:pt>
                <c:pt idx="15">
                  <c:v>2872</c:v>
                </c:pt>
                <c:pt idx="16">
                  <c:v>3227</c:v>
                </c:pt>
                <c:pt idx="17">
                  <c:v>3980</c:v>
                </c:pt>
              </c:numCache>
            </c:numRef>
          </c:yVal>
        </c:ser>
        <c:axId val="73800704"/>
        <c:axId val="73806976"/>
      </c:scatterChart>
      <c:valAx>
        <c:axId val="738007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(in/s)</a:t>
                </a:r>
              </a:p>
            </c:rich>
          </c:tx>
          <c:layout/>
        </c:title>
        <c:numFmt formatCode="0.0" sourceLinked="1"/>
        <c:tickLblPos val="nextTo"/>
        <c:crossAx val="73806976"/>
        <c:crosses val="autoZero"/>
        <c:crossBetween val="midCat"/>
      </c:valAx>
      <c:valAx>
        <c:axId val="7380697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Force (lbf)</a:t>
                </a:r>
              </a:p>
            </c:rich>
          </c:tx>
          <c:layout/>
        </c:title>
        <c:numFmt formatCode="0" sourceLinked="1"/>
        <c:tickLblPos val="nextTo"/>
        <c:crossAx val="7380070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9351779019383653"/>
          <c:y val="0.36219744429756495"/>
          <c:w val="0.27096642528334836"/>
          <c:h val="0.2639841370193689"/>
        </c:manualLayout>
      </c:layout>
      <c:spPr>
        <a:solidFill>
          <a:schemeClr val="bg1"/>
        </a:solidFill>
        <a:ln>
          <a:solidFill>
            <a:schemeClr val="accent1"/>
          </a:solidFill>
        </a:ln>
      </c:spPr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OceanGen Damping Force</a:t>
            </a:r>
          </a:p>
        </c:rich>
      </c:tx>
    </c:title>
    <c:plotArea>
      <c:layout/>
      <c:scatterChart>
        <c:scatterStyle val="lineMarker"/>
        <c:ser>
          <c:idx val="0"/>
          <c:order val="0"/>
          <c:tx>
            <c:v>No Load</c:v>
          </c:tx>
          <c:xVal>
            <c:numRef>
              <c:f>'Summary of data'!$C$2:$C$12</c:f>
              <c:numCache>
                <c:formatCode>0.000</c:formatCode>
                <c:ptCount val="11"/>
                <c:pt idx="0">
                  <c:v>2.5399999999999999E-2</c:v>
                </c:pt>
                <c:pt idx="1">
                  <c:v>6.3500000000000001E-2</c:v>
                </c:pt>
                <c:pt idx="2">
                  <c:v>0.127</c:v>
                </c:pt>
                <c:pt idx="3">
                  <c:v>0.1905</c:v>
                </c:pt>
                <c:pt idx="4">
                  <c:v>0.254</c:v>
                </c:pt>
                <c:pt idx="5">
                  <c:v>0.3175</c:v>
                </c:pt>
                <c:pt idx="6">
                  <c:v>0.38100000000000001</c:v>
                </c:pt>
                <c:pt idx="7">
                  <c:v>0.44450000000000001</c:v>
                </c:pt>
                <c:pt idx="8">
                  <c:v>0.50800000000000001</c:v>
                </c:pt>
                <c:pt idx="9">
                  <c:v>0.57150000000000001</c:v>
                </c:pt>
                <c:pt idx="10">
                  <c:v>0.63500000000000001</c:v>
                </c:pt>
              </c:numCache>
            </c:numRef>
          </c:xVal>
          <c:yVal>
            <c:numRef>
              <c:f>'Summary of data'!$E$2:$E$12</c:f>
              <c:numCache>
                <c:formatCode>0</c:formatCode>
                <c:ptCount val="11"/>
                <c:pt idx="0">
                  <c:v>120.3963937</c:v>
                </c:pt>
                <c:pt idx="1">
                  <c:v>162.83427409999999</c:v>
                </c:pt>
                <c:pt idx="2">
                  <c:v>298.92488179999998</c:v>
                </c:pt>
                <c:pt idx="3">
                  <c:v>501.761258</c:v>
                </c:pt>
                <c:pt idx="4">
                  <c:v>693.44839200000001</c:v>
                </c:pt>
                <c:pt idx="5">
                  <c:v>940.01991600000008</c:v>
                </c:pt>
                <c:pt idx="6">
                  <c:v>1281.7999810000001</c:v>
                </c:pt>
                <c:pt idx="7">
                  <c:v>1568.9678099999999</c:v>
                </c:pt>
                <c:pt idx="8">
                  <c:v>1927.6214229999998</c:v>
                </c:pt>
                <c:pt idx="9">
                  <c:v>2331.4526000000001</c:v>
                </c:pt>
                <c:pt idx="10">
                  <c:v>2759.097252</c:v>
                </c:pt>
              </c:numCache>
            </c:numRef>
          </c:yVal>
        </c:ser>
        <c:ser>
          <c:idx val="1"/>
          <c:order val="1"/>
          <c:tx>
            <c:v>No Load Repeat</c:v>
          </c:tx>
          <c:xVal>
            <c:numRef>
              <c:f>('Summary of data'!$C$13:$C$17,'Summary of data'!$C$19:$C$23)</c:f>
              <c:numCache>
                <c:formatCode>0.000</c:formatCode>
                <c:ptCount val="10"/>
                <c:pt idx="0">
                  <c:v>2.5399999999999999E-2</c:v>
                </c:pt>
                <c:pt idx="1">
                  <c:v>6.3500000000000001E-2</c:v>
                </c:pt>
                <c:pt idx="2">
                  <c:v>0.127</c:v>
                </c:pt>
                <c:pt idx="3">
                  <c:v>0.1905</c:v>
                </c:pt>
                <c:pt idx="4">
                  <c:v>0.254</c:v>
                </c:pt>
                <c:pt idx="5">
                  <c:v>0.3175</c:v>
                </c:pt>
                <c:pt idx="6">
                  <c:v>0.38100000000000001</c:v>
                </c:pt>
                <c:pt idx="7">
                  <c:v>0.44450000000000001</c:v>
                </c:pt>
                <c:pt idx="8">
                  <c:v>0.50800000000000001</c:v>
                </c:pt>
                <c:pt idx="9">
                  <c:v>0.57150000000000001</c:v>
                </c:pt>
              </c:numCache>
            </c:numRef>
          </c:xVal>
          <c:yVal>
            <c:numRef>
              <c:f>('Summary of data'!$E$13:$E$17,'Summary of data'!$E$19:$E$23)</c:f>
              <c:numCache>
                <c:formatCode>0</c:formatCode>
                <c:ptCount val="10"/>
                <c:pt idx="0">
                  <c:v>230.44639950000001</c:v>
                </c:pt>
                <c:pt idx="1">
                  <c:v>605.40657299999998</c:v>
                </c:pt>
                <c:pt idx="2">
                  <c:v>500.58192399999996</c:v>
                </c:pt>
                <c:pt idx="3">
                  <c:v>667.36696699999993</c:v>
                </c:pt>
                <c:pt idx="4">
                  <c:v>886.22414199999992</c:v>
                </c:pt>
                <c:pt idx="5">
                  <c:v>1098.096031</c:v>
                </c:pt>
                <c:pt idx="6">
                  <c:v>1398.145816</c:v>
                </c:pt>
                <c:pt idx="7">
                  <c:v>1727.4067970000001</c:v>
                </c:pt>
                <c:pt idx="8">
                  <c:v>2106.4266009999997</c:v>
                </c:pt>
                <c:pt idx="9">
                  <c:v>2467.9378309999997</c:v>
                </c:pt>
              </c:numCache>
            </c:numRef>
          </c:yVal>
        </c:ser>
        <c:ser>
          <c:idx val="2"/>
          <c:order val="2"/>
          <c:tx>
            <c:v>No Load - Repeat 2</c:v>
          </c:tx>
          <c:xVal>
            <c:numRef>
              <c:f>'Summary of data'!$C$18</c:f>
              <c:numCache>
                <c:formatCode>0.000</c:formatCode>
                <c:ptCount val="1"/>
                <c:pt idx="0">
                  <c:v>0.254</c:v>
                </c:pt>
              </c:numCache>
            </c:numRef>
          </c:xVal>
          <c:yVal>
            <c:numRef>
              <c:f>'Summary of data'!$E$18</c:f>
              <c:numCache>
                <c:formatCode>0</c:formatCode>
                <c:ptCount val="1"/>
                <c:pt idx="0">
                  <c:v>1095.2837729999999</c:v>
                </c:pt>
              </c:numCache>
            </c:numRef>
          </c:yVal>
        </c:ser>
        <c:ser>
          <c:idx val="3"/>
          <c:order val="3"/>
          <c:tx>
            <c:v>50 ohm</c:v>
          </c:tx>
          <c:xVal>
            <c:numRef>
              <c:f>'Summary of data'!$C$29:$C$34</c:f>
              <c:numCache>
                <c:formatCode>0.000</c:formatCode>
                <c:ptCount val="6"/>
                <c:pt idx="0">
                  <c:v>0.254</c:v>
                </c:pt>
                <c:pt idx="1">
                  <c:v>0.3175</c:v>
                </c:pt>
                <c:pt idx="2">
                  <c:v>0.38100000000000001</c:v>
                </c:pt>
                <c:pt idx="3">
                  <c:v>0.44450000000000001</c:v>
                </c:pt>
                <c:pt idx="4">
                  <c:v>0.50800000000000001</c:v>
                </c:pt>
                <c:pt idx="5">
                  <c:v>0.57150000000000001</c:v>
                </c:pt>
              </c:numCache>
            </c:numRef>
          </c:xVal>
          <c:yVal>
            <c:numRef>
              <c:f>'Summary of data'!$E$29:$E$34</c:f>
              <c:numCache>
                <c:formatCode>0</c:formatCode>
                <c:ptCount val="6"/>
                <c:pt idx="0">
                  <c:v>1047.384669</c:v>
                </c:pt>
                <c:pt idx="1">
                  <c:v>1294.228347</c:v>
                </c:pt>
                <c:pt idx="2">
                  <c:v>1623.081097</c:v>
                </c:pt>
                <c:pt idx="3">
                  <c:v>1940.5940970000001</c:v>
                </c:pt>
                <c:pt idx="4">
                  <c:v>2445.802639</c:v>
                </c:pt>
                <c:pt idx="5">
                  <c:v>2849.5884569999998</c:v>
                </c:pt>
              </c:numCache>
            </c:numRef>
          </c:yVal>
        </c:ser>
        <c:ser>
          <c:idx val="4"/>
          <c:order val="4"/>
          <c:tx>
            <c:v>25 ohm</c:v>
          </c:tx>
          <c:xVal>
            <c:numRef>
              <c:f>'Summary of data'!$C$41:$C$45</c:f>
              <c:numCache>
                <c:formatCode>0.000</c:formatCode>
                <c:ptCount val="5"/>
                <c:pt idx="0">
                  <c:v>0.3175</c:v>
                </c:pt>
                <c:pt idx="1">
                  <c:v>0.38100000000000001</c:v>
                </c:pt>
                <c:pt idx="2">
                  <c:v>0.44450000000000001</c:v>
                </c:pt>
                <c:pt idx="3">
                  <c:v>0.50800000000000001</c:v>
                </c:pt>
                <c:pt idx="4">
                  <c:v>0.57150000000000001</c:v>
                </c:pt>
              </c:numCache>
            </c:numRef>
          </c:xVal>
          <c:yVal>
            <c:numRef>
              <c:f>'Summary of data'!$E$41:$E$45</c:f>
              <c:numCache>
                <c:formatCode>0</c:formatCode>
                <c:ptCount val="5"/>
                <c:pt idx="0">
                  <c:v>1507.9145960000001</c:v>
                </c:pt>
                <c:pt idx="1">
                  <c:v>1905.5769490000002</c:v>
                </c:pt>
                <c:pt idx="2">
                  <c:v>2088.010847</c:v>
                </c:pt>
                <c:pt idx="3">
                  <c:v>2484.4485070000001</c:v>
                </c:pt>
                <c:pt idx="4">
                  <c:v>2866.4166459999997</c:v>
                </c:pt>
              </c:numCache>
            </c:numRef>
          </c:yVal>
        </c:ser>
        <c:ser>
          <c:idx val="5"/>
          <c:order val="5"/>
          <c:tx>
            <c:v>10 ohm</c:v>
          </c:tx>
          <c:xVal>
            <c:numRef>
              <c:f>'Summary of data'!$C$49:$C$55</c:f>
              <c:numCache>
                <c:formatCode>0.000</c:formatCode>
                <c:ptCount val="7"/>
                <c:pt idx="0">
                  <c:v>0.127</c:v>
                </c:pt>
                <c:pt idx="1">
                  <c:v>0.1905</c:v>
                </c:pt>
                <c:pt idx="2">
                  <c:v>0.254</c:v>
                </c:pt>
                <c:pt idx="3">
                  <c:v>0.3175</c:v>
                </c:pt>
                <c:pt idx="4">
                  <c:v>0.38100000000000001</c:v>
                </c:pt>
                <c:pt idx="5">
                  <c:v>0.44450000000000001</c:v>
                </c:pt>
                <c:pt idx="6">
                  <c:v>0.50800000000000001</c:v>
                </c:pt>
              </c:numCache>
            </c:numRef>
          </c:xVal>
          <c:yVal>
            <c:numRef>
              <c:f>'Summary of data'!$E$49:$E$55</c:f>
              <c:numCache>
                <c:formatCode>0</c:formatCode>
                <c:ptCount val="7"/>
                <c:pt idx="0">
                  <c:v>700.88726800000006</c:v>
                </c:pt>
                <c:pt idx="1">
                  <c:v>1018.4002679999999</c:v>
                </c:pt>
                <c:pt idx="2">
                  <c:v>1354.782612</c:v>
                </c:pt>
                <c:pt idx="3">
                  <c:v>1680.1427189999999</c:v>
                </c:pt>
                <c:pt idx="4">
                  <c:v>2047.95885</c:v>
                </c:pt>
                <c:pt idx="5">
                  <c:v>2479.7765300000001</c:v>
                </c:pt>
                <c:pt idx="6">
                  <c:v>2808.6292800000001</c:v>
                </c:pt>
              </c:numCache>
            </c:numRef>
          </c:yVal>
        </c:ser>
        <c:ser>
          <c:idx val="6"/>
          <c:order val="6"/>
          <c:tx>
            <c:v>5 ohm</c:v>
          </c:tx>
          <c:xVal>
            <c:numRef>
              <c:f>'Summary of data'!$C$63:$C$65</c:f>
              <c:numCache>
                <c:formatCode>0.000</c:formatCode>
                <c:ptCount val="3"/>
                <c:pt idx="0">
                  <c:v>0.3175</c:v>
                </c:pt>
                <c:pt idx="1">
                  <c:v>0.38100000000000001</c:v>
                </c:pt>
                <c:pt idx="2">
                  <c:v>0.44450000000000001</c:v>
                </c:pt>
              </c:numCache>
            </c:numRef>
          </c:xVal>
          <c:yVal>
            <c:numRef>
              <c:f>'Summary of data'!$E$63:$E$65</c:f>
              <c:numCache>
                <c:formatCode>0</c:formatCode>
                <c:ptCount val="3"/>
                <c:pt idx="0">
                  <c:v>1914.1497999999999</c:v>
                </c:pt>
                <c:pt idx="1">
                  <c:v>2330.3186249999999</c:v>
                </c:pt>
                <c:pt idx="2">
                  <c:v>2832.0798829999999</c:v>
                </c:pt>
              </c:numCache>
            </c:numRef>
          </c:yVal>
        </c:ser>
        <c:axId val="73892608"/>
        <c:axId val="73894528"/>
      </c:scatterChart>
      <c:valAx>
        <c:axId val="738926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(m/s)</a:t>
                </a:r>
              </a:p>
            </c:rich>
          </c:tx>
        </c:title>
        <c:numFmt formatCode="0.000" sourceLinked="1"/>
        <c:tickLblPos val="nextTo"/>
        <c:crossAx val="73894528"/>
        <c:crosses val="autoZero"/>
        <c:crossBetween val="midCat"/>
      </c:valAx>
      <c:valAx>
        <c:axId val="7389452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Force (kgf)</a:t>
                </a:r>
              </a:p>
            </c:rich>
          </c:tx>
        </c:title>
        <c:numFmt formatCode="0" sourceLinked="1"/>
        <c:tickLblPos val="nextTo"/>
        <c:crossAx val="73892608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OceanGen Electrical power</a:t>
            </a:r>
          </a:p>
        </c:rich>
      </c:tx>
    </c:title>
    <c:plotArea>
      <c:layout/>
      <c:scatterChart>
        <c:scatterStyle val="lineMarker"/>
        <c:ser>
          <c:idx val="0"/>
          <c:order val="0"/>
          <c:tx>
            <c:v>50 ohm</c:v>
          </c:tx>
          <c:xVal>
            <c:numRef>
              <c:f>'Summary of data'!$C$29:$C$34</c:f>
              <c:numCache>
                <c:formatCode>0.000</c:formatCode>
                <c:ptCount val="6"/>
                <c:pt idx="0">
                  <c:v>0.254</c:v>
                </c:pt>
                <c:pt idx="1">
                  <c:v>0.3175</c:v>
                </c:pt>
                <c:pt idx="2">
                  <c:v>0.38100000000000001</c:v>
                </c:pt>
                <c:pt idx="3">
                  <c:v>0.44450000000000001</c:v>
                </c:pt>
                <c:pt idx="4">
                  <c:v>0.50800000000000001</c:v>
                </c:pt>
                <c:pt idx="5">
                  <c:v>0.57150000000000001</c:v>
                </c:pt>
              </c:numCache>
            </c:numRef>
          </c:xVal>
          <c:yVal>
            <c:numRef>
              <c:f>'Summary of data'!$I$29:$I$34</c:f>
              <c:numCache>
                <c:formatCode>0</c:formatCode>
                <c:ptCount val="6"/>
                <c:pt idx="0">
                  <c:v>62.567772480000002</c:v>
                </c:pt>
                <c:pt idx="1">
                  <c:v>109.95258632000001</c:v>
                </c:pt>
                <c:pt idx="2">
                  <c:v>156.69102338000002</c:v>
                </c:pt>
                <c:pt idx="3">
                  <c:v>229.57959200000002</c:v>
                </c:pt>
                <c:pt idx="4">
                  <c:v>300.02700800000002</c:v>
                </c:pt>
                <c:pt idx="5">
                  <c:v>339.40545800000007</c:v>
                </c:pt>
              </c:numCache>
            </c:numRef>
          </c:yVal>
        </c:ser>
        <c:ser>
          <c:idx val="1"/>
          <c:order val="1"/>
          <c:tx>
            <c:v>25 ohm</c:v>
          </c:tx>
          <c:xVal>
            <c:numRef>
              <c:f>'Summary of data'!$C$41:$C$45</c:f>
              <c:numCache>
                <c:formatCode>0.000</c:formatCode>
                <c:ptCount val="5"/>
                <c:pt idx="0">
                  <c:v>0.3175</c:v>
                </c:pt>
                <c:pt idx="1">
                  <c:v>0.38100000000000001</c:v>
                </c:pt>
                <c:pt idx="2">
                  <c:v>0.44450000000000001</c:v>
                </c:pt>
                <c:pt idx="3">
                  <c:v>0.50800000000000001</c:v>
                </c:pt>
                <c:pt idx="4">
                  <c:v>0.57150000000000001</c:v>
                </c:pt>
              </c:numCache>
            </c:numRef>
          </c:xVal>
          <c:yVal>
            <c:numRef>
              <c:f>'Summary of data'!$I$41:$I$45</c:f>
              <c:numCache>
                <c:formatCode>0</c:formatCode>
                <c:ptCount val="5"/>
                <c:pt idx="0">
                  <c:v>170.70467715999999</c:v>
                </c:pt>
                <c:pt idx="1">
                  <c:v>252.15534436000002</c:v>
                </c:pt>
                <c:pt idx="2">
                  <c:v>392.87204100000002</c:v>
                </c:pt>
                <c:pt idx="3">
                  <c:v>518.38182400000005</c:v>
                </c:pt>
                <c:pt idx="4">
                  <c:v>438.23235599999998</c:v>
                </c:pt>
              </c:numCache>
            </c:numRef>
          </c:yVal>
        </c:ser>
        <c:ser>
          <c:idx val="2"/>
          <c:order val="2"/>
          <c:tx>
            <c:v>10 ohm</c:v>
          </c:tx>
          <c:xVal>
            <c:numRef>
              <c:f>'Summary of data'!$C$49:$C$55</c:f>
              <c:numCache>
                <c:formatCode>0.000</c:formatCode>
                <c:ptCount val="7"/>
                <c:pt idx="0">
                  <c:v>0.127</c:v>
                </c:pt>
                <c:pt idx="1">
                  <c:v>0.1905</c:v>
                </c:pt>
                <c:pt idx="2">
                  <c:v>0.254</c:v>
                </c:pt>
                <c:pt idx="3">
                  <c:v>0.3175</c:v>
                </c:pt>
                <c:pt idx="4">
                  <c:v>0.38100000000000001</c:v>
                </c:pt>
                <c:pt idx="5">
                  <c:v>0.44450000000000001</c:v>
                </c:pt>
                <c:pt idx="6">
                  <c:v>0.50800000000000001</c:v>
                </c:pt>
              </c:numCache>
            </c:numRef>
          </c:xVal>
          <c:yVal>
            <c:numRef>
              <c:f>'Summary of data'!$I$49:$I$55</c:f>
              <c:numCache>
                <c:formatCode>0</c:formatCode>
                <c:ptCount val="7"/>
                <c:pt idx="0">
                  <c:v>24.410937600000004</c:v>
                </c:pt>
                <c:pt idx="1">
                  <c:v>78.961000000000013</c:v>
                </c:pt>
                <c:pt idx="2">
                  <c:v>170.37081760000004</c:v>
                </c:pt>
                <c:pt idx="3">
                  <c:v>304.07504490000002</c:v>
                </c:pt>
                <c:pt idx="4">
                  <c:v>469.22500000000002</c:v>
                </c:pt>
                <c:pt idx="5">
                  <c:v>656.40783610000005</c:v>
                </c:pt>
                <c:pt idx="6">
                  <c:v>895.37013759999991</c:v>
                </c:pt>
              </c:numCache>
            </c:numRef>
          </c:yVal>
        </c:ser>
        <c:ser>
          <c:idx val="7"/>
          <c:order val="3"/>
          <c:tx>
            <c:v>5 ohm</c:v>
          </c:tx>
          <c:xVal>
            <c:numRef>
              <c:f>'Summary of data'!$C$63:$C$65</c:f>
              <c:numCache>
                <c:formatCode>0.000</c:formatCode>
                <c:ptCount val="3"/>
                <c:pt idx="0">
                  <c:v>0.3175</c:v>
                </c:pt>
                <c:pt idx="1">
                  <c:v>0.38100000000000001</c:v>
                </c:pt>
                <c:pt idx="2">
                  <c:v>0.44450000000000001</c:v>
                </c:pt>
              </c:numCache>
            </c:numRef>
          </c:xVal>
          <c:yVal>
            <c:numRef>
              <c:f>'Summary of data'!$I$63:$I$65</c:f>
              <c:numCache>
                <c:formatCode>0</c:formatCode>
                <c:ptCount val="3"/>
                <c:pt idx="0">
                  <c:v>409.09630579999993</c:v>
                </c:pt>
                <c:pt idx="1">
                  <c:v>596.93108479999989</c:v>
                </c:pt>
                <c:pt idx="2">
                  <c:v>852.37401780000005</c:v>
                </c:pt>
              </c:numCache>
            </c:numRef>
          </c:yVal>
        </c:ser>
        <c:axId val="73348224"/>
        <c:axId val="73350144"/>
      </c:scatterChart>
      <c:valAx>
        <c:axId val="7334822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(m/s)</a:t>
                </a:r>
              </a:p>
            </c:rich>
          </c:tx>
        </c:title>
        <c:numFmt formatCode="0.000" sourceLinked="1"/>
        <c:tickLblPos val="nextTo"/>
        <c:crossAx val="73350144"/>
        <c:crosses val="autoZero"/>
        <c:crossBetween val="midCat"/>
      </c:valAx>
      <c:valAx>
        <c:axId val="7335014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Power (W)</a:t>
                </a:r>
              </a:p>
            </c:rich>
          </c:tx>
        </c:title>
        <c:numFmt formatCode="0" sourceLinked="1"/>
        <c:tickLblPos val="nextTo"/>
        <c:crossAx val="73348224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OceanGen Efficiency</a:t>
            </a:r>
          </a:p>
        </c:rich>
      </c:tx>
    </c:title>
    <c:plotArea>
      <c:layout/>
      <c:scatterChart>
        <c:scatterStyle val="lineMarker"/>
        <c:ser>
          <c:idx val="0"/>
          <c:order val="0"/>
          <c:tx>
            <c:v>50 ohm</c:v>
          </c:tx>
          <c:xVal>
            <c:numRef>
              <c:f>'Summary of data'!$C$29:$C$34</c:f>
              <c:numCache>
                <c:formatCode>0.000</c:formatCode>
                <c:ptCount val="6"/>
                <c:pt idx="0">
                  <c:v>0.254</c:v>
                </c:pt>
                <c:pt idx="1">
                  <c:v>0.3175</c:v>
                </c:pt>
                <c:pt idx="2">
                  <c:v>0.38100000000000001</c:v>
                </c:pt>
                <c:pt idx="3">
                  <c:v>0.44450000000000001</c:v>
                </c:pt>
                <c:pt idx="4">
                  <c:v>0.50800000000000001</c:v>
                </c:pt>
                <c:pt idx="5">
                  <c:v>0.57150000000000001</c:v>
                </c:pt>
              </c:numCache>
            </c:numRef>
          </c:xVal>
          <c:yVal>
            <c:numRef>
              <c:f>'Summary of data'!$J$29:$J$34</c:f>
              <c:numCache>
                <c:formatCode>0.0</c:formatCode>
                <c:ptCount val="6"/>
                <c:pt idx="0">
                  <c:v>2.398238126864181</c:v>
                </c:pt>
                <c:pt idx="1">
                  <c:v>2.7285527275020605</c:v>
                </c:pt>
                <c:pt idx="2">
                  <c:v>2.583809318848715</c:v>
                </c:pt>
                <c:pt idx="3">
                  <c:v>2.7139906501549893</c:v>
                </c:pt>
                <c:pt idx="4">
                  <c:v>2.4623895998962801</c:v>
                </c:pt>
                <c:pt idx="5">
                  <c:v>2.1252106471994883</c:v>
                </c:pt>
              </c:numCache>
            </c:numRef>
          </c:yVal>
        </c:ser>
        <c:ser>
          <c:idx val="1"/>
          <c:order val="1"/>
          <c:tx>
            <c:v>25 ohm</c:v>
          </c:tx>
          <c:xVal>
            <c:numRef>
              <c:f>'Summary of data'!$C$41:$C$45</c:f>
              <c:numCache>
                <c:formatCode>0.000</c:formatCode>
                <c:ptCount val="5"/>
                <c:pt idx="0">
                  <c:v>0.3175</c:v>
                </c:pt>
                <c:pt idx="1">
                  <c:v>0.38100000000000001</c:v>
                </c:pt>
                <c:pt idx="2">
                  <c:v>0.44450000000000001</c:v>
                </c:pt>
                <c:pt idx="3">
                  <c:v>0.50800000000000001</c:v>
                </c:pt>
                <c:pt idx="4">
                  <c:v>0.57150000000000001</c:v>
                </c:pt>
              </c:numCache>
            </c:numRef>
          </c:xVal>
          <c:yVal>
            <c:numRef>
              <c:f>'Summary of data'!$J$41:$J$45</c:f>
              <c:numCache>
                <c:formatCode>0.0</c:formatCode>
                <c:ptCount val="5"/>
                <c:pt idx="0">
                  <c:v>3.63585441104888</c:v>
                </c:pt>
                <c:pt idx="1">
                  <c:v>3.5415897308149367</c:v>
                </c:pt>
                <c:pt idx="2">
                  <c:v>4.3164642269671347</c:v>
                </c:pt>
                <c:pt idx="3">
                  <c:v>4.188298169262489</c:v>
                </c:pt>
                <c:pt idx="4">
                  <c:v>2.7279124407229394</c:v>
                </c:pt>
              </c:numCache>
            </c:numRef>
          </c:yVal>
        </c:ser>
        <c:ser>
          <c:idx val="2"/>
          <c:order val="2"/>
          <c:tx>
            <c:v>10 ohm</c:v>
          </c:tx>
          <c:xVal>
            <c:numRef>
              <c:f>'Summary of data'!$C$49:$C$55</c:f>
              <c:numCache>
                <c:formatCode>0.000</c:formatCode>
                <c:ptCount val="7"/>
                <c:pt idx="0">
                  <c:v>0.127</c:v>
                </c:pt>
                <c:pt idx="1">
                  <c:v>0.1905</c:v>
                </c:pt>
                <c:pt idx="2">
                  <c:v>0.254</c:v>
                </c:pt>
                <c:pt idx="3">
                  <c:v>0.3175</c:v>
                </c:pt>
                <c:pt idx="4">
                  <c:v>0.38100000000000001</c:v>
                </c:pt>
                <c:pt idx="5">
                  <c:v>0.44450000000000001</c:v>
                </c:pt>
                <c:pt idx="6">
                  <c:v>0.50800000000000001</c:v>
                </c:pt>
              </c:numCache>
            </c:numRef>
          </c:xVal>
          <c:yVal>
            <c:numRef>
              <c:f>'Summary of data'!$J$49:$J$55</c:f>
              <c:numCache>
                <c:formatCode>0.0</c:formatCode>
                <c:ptCount val="7"/>
                <c:pt idx="0">
                  <c:v>2.7964953882289869</c:v>
                </c:pt>
                <c:pt idx="1">
                  <c:v>4.1503114984873664</c:v>
                </c:pt>
                <c:pt idx="2">
                  <c:v>5.0486285118202776</c:v>
                </c:pt>
                <c:pt idx="3">
                  <c:v>5.8126264577133382</c:v>
                </c:pt>
                <c:pt idx="4">
                  <c:v>6.1322023888141581</c:v>
                </c:pt>
                <c:pt idx="5">
                  <c:v>6.0725484019548723</c:v>
                </c:pt>
                <c:pt idx="6">
                  <c:v>6.399204851857629</c:v>
                </c:pt>
              </c:numCache>
            </c:numRef>
          </c:yVal>
        </c:ser>
        <c:ser>
          <c:idx val="7"/>
          <c:order val="3"/>
          <c:tx>
            <c:v>5 ohm</c:v>
          </c:tx>
          <c:xVal>
            <c:numRef>
              <c:f>'Summary of data'!$C$63:$C$65</c:f>
              <c:numCache>
                <c:formatCode>0.000</c:formatCode>
                <c:ptCount val="3"/>
                <c:pt idx="0">
                  <c:v>0.3175</c:v>
                </c:pt>
                <c:pt idx="1">
                  <c:v>0.38100000000000001</c:v>
                </c:pt>
                <c:pt idx="2">
                  <c:v>0.44450000000000001</c:v>
                </c:pt>
              </c:numCache>
            </c:numRef>
          </c:xVal>
          <c:yVal>
            <c:numRef>
              <c:f>'Summary of data'!$J$63:$J$65</c:f>
              <c:numCache>
                <c:formatCode>0.0</c:formatCode>
                <c:ptCount val="3"/>
                <c:pt idx="0">
                  <c:v>6.8641607329561181</c:v>
                </c:pt>
                <c:pt idx="1">
                  <c:v>6.8559154311341244</c:v>
                </c:pt>
                <c:pt idx="2">
                  <c:v>6.9045356654807781</c:v>
                </c:pt>
              </c:numCache>
            </c:numRef>
          </c:yVal>
        </c:ser>
        <c:axId val="73385472"/>
        <c:axId val="73387392"/>
      </c:scatterChart>
      <c:valAx>
        <c:axId val="733854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(m/s)</a:t>
                </a:r>
              </a:p>
            </c:rich>
          </c:tx>
        </c:title>
        <c:numFmt formatCode="0.000" sourceLinked="1"/>
        <c:tickLblPos val="nextTo"/>
        <c:crossAx val="73387392"/>
        <c:crosses val="autoZero"/>
        <c:crossBetween val="midCat"/>
      </c:valAx>
      <c:valAx>
        <c:axId val="7338739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Efficiency (%)</a:t>
                </a:r>
              </a:p>
            </c:rich>
          </c:tx>
        </c:title>
        <c:numFmt formatCode="0.0" sourceLinked="1"/>
        <c:tickLblPos val="nextTo"/>
        <c:crossAx val="73385472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OceanGen Efficiency</a:t>
            </a:r>
          </a:p>
        </c:rich>
      </c:tx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310863820487734"/>
          <c:y val="0.12244897959183668"/>
          <c:w val="0.64794125984108131"/>
          <c:h val="0.70408163265306312"/>
        </c:manualLayout>
      </c:layout>
      <c:scatterChart>
        <c:scatterStyle val="lineMarker"/>
        <c:ser>
          <c:idx val="0"/>
          <c:order val="0"/>
          <c:tx>
            <c:v>50 ohm</c:v>
          </c:tx>
          <c:xVal>
            <c:numRef>
              <c:f>'[1]Summary of data'!$C$29:$C$34</c:f>
              <c:numCache>
                <c:formatCode>General</c:formatCode>
                <c:ptCount val="6"/>
                <c:pt idx="0">
                  <c:v>0.254</c:v>
                </c:pt>
                <c:pt idx="1">
                  <c:v>0.3175</c:v>
                </c:pt>
                <c:pt idx="2">
                  <c:v>0.38100000000000001</c:v>
                </c:pt>
                <c:pt idx="3">
                  <c:v>0.44450000000000001</c:v>
                </c:pt>
                <c:pt idx="4">
                  <c:v>0.50800000000000001</c:v>
                </c:pt>
                <c:pt idx="5">
                  <c:v>0.57150000000000001</c:v>
                </c:pt>
              </c:numCache>
            </c:numRef>
          </c:xVal>
          <c:yVal>
            <c:numRef>
              <c:f>'[1]Summary of data'!$J$29:$J$34</c:f>
              <c:numCache>
                <c:formatCode>General</c:formatCode>
                <c:ptCount val="6"/>
                <c:pt idx="0">
                  <c:v>2.398238126864181</c:v>
                </c:pt>
                <c:pt idx="1">
                  <c:v>2.7285527275020605</c:v>
                </c:pt>
                <c:pt idx="2">
                  <c:v>2.583809318848715</c:v>
                </c:pt>
                <c:pt idx="3">
                  <c:v>2.7139906501549893</c:v>
                </c:pt>
                <c:pt idx="4">
                  <c:v>2.4623895998962801</c:v>
                </c:pt>
                <c:pt idx="5">
                  <c:v>2.1252106471994883</c:v>
                </c:pt>
              </c:numCache>
            </c:numRef>
          </c:yVal>
        </c:ser>
        <c:ser>
          <c:idx val="1"/>
          <c:order val="1"/>
          <c:tx>
            <c:v>25 ohm</c:v>
          </c:tx>
          <c:xVal>
            <c:numRef>
              <c:f>'[1]Summary of data'!$C$41:$C$45</c:f>
              <c:numCache>
                <c:formatCode>General</c:formatCode>
                <c:ptCount val="5"/>
                <c:pt idx="0">
                  <c:v>0.3175</c:v>
                </c:pt>
                <c:pt idx="1">
                  <c:v>0.38100000000000001</c:v>
                </c:pt>
                <c:pt idx="2">
                  <c:v>0.44450000000000001</c:v>
                </c:pt>
                <c:pt idx="3">
                  <c:v>0.50800000000000001</c:v>
                </c:pt>
                <c:pt idx="4">
                  <c:v>0.57150000000000001</c:v>
                </c:pt>
              </c:numCache>
            </c:numRef>
          </c:xVal>
          <c:yVal>
            <c:numRef>
              <c:f>'[1]Summary of data'!$J$41:$J$45</c:f>
              <c:numCache>
                <c:formatCode>General</c:formatCode>
                <c:ptCount val="5"/>
                <c:pt idx="0">
                  <c:v>3.63585441104888</c:v>
                </c:pt>
                <c:pt idx="1">
                  <c:v>3.5415897308149367</c:v>
                </c:pt>
                <c:pt idx="2">
                  <c:v>4.3164642269671347</c:v>
                </c:pt>
                <c:pt idx="3">
                  <c:v>4.188298169262489</c:v>
                </c:pt>
                <c:pt idx="4">
                  <c:v>2.7279124407229394</c:v>
                </c:pt>
              </c:numCache>
            </c:numRef>
          </c:yVal>
        </c:ser>
        <c:ser>
          <c:idx val="2"/>
          <c:order val="2"/>
          <c:tx>
            <c:v>10 ohm</c:v>
          </c:tx>
          <c:xVal>
            <c:numRef>
              <c:f>'[1]Summary of data'!$C$49:$C$55</c:f>
              <c:numCache>
                <c:formatCode>General</c:formatCode>
                <c:ptCount val="7"/>
                <c:pt idx="0">
                  <c:v>0.127</c:v>
                </c:pt>
                <c:pt idx="1">
                  <c:v>0.1905</c:v>
                </c:pt>
                <c:pt idx="2">
                  <c:v>0.254</c:v>
                </c:pt>
                <c:pt idx="3">
                  <c:v>0.3175</c:v>
                </c:pt>
                <c:pt idx="4">
                  <c:v>0.38100000000000001</c:v>
                </c:pt>
                <c:pt idx="5">
                  <c:v>0.44450000000000001</c:v>
                </c:pt>
                <c:pt idx="6">
                  <c:v>0.50800000000000001</c:v>
                </c:pt>
              </c:numCache>
            </c:numRef>
          </c:xVal>
          <c:yVal>
            <c:numRef>
              <c:f>'[1]Summary of data'!$J$49:$J$55</c:f>
              <c:numCache>
                <c:formatCode>General</c:formatCode>
                <c:ptCount val="7"/>
                <c:pt idx="0">
                  <c:v>2.7964953882289869</c:v>
                </c:pt>
                <c:pt idx="1">
                  <c:v>4.1503114984873664</c:v>
                </c:pt>
                <c:pt idx="2">
                  <c:v>5.0486285118202776</c:v>
                </c:pt>
                <c:pt idx="3">
                  <c:v>5.8126264577133382</c:v>
                </c:pt>
                <c:pt idx="4">
                  <c:v>6.1322023888141581</c:v>
                </c:pt>
                <c:pt idx="5">
                  <c:v>6.0725484019548723</c:v>
                </c:pt>
                <c:pt idx="6">
                  <c:v>6.399204851857629</c:v>
                </c:pt>
              </c:numCache>
            </c:numRef>
          </c:yVal>
        </c:ser>
        <c:ser>
          <c:idx val="7"/>
          <c:order val="3"/>
          <c:tx>
            <c:v>5 ohm</c:v>
          </c:tx>
          <c:xVal>
            <c:numRef>
              <c:f>'[1]Summary of data'!$C$63:$C$65</c:f>
              <c:numCache>
                <c:formatCode>General</c:formatCode>
                <c:ptCount val="3"/>
                <c:pt idx="0">
                  <c:v>0.3175</c:v>
                </c:pt>
                <c:pt idx="1">
                  <c:v>0.38100000000000001</c:v>
                </c:pt>
                <c:pt idx="2">
                  <c:v>0.44450000000000001</c:v>
                </c:pt>
              </c:numCache>
            </c:numRef>
          </c:xVal>
          <c:yVal>
            <c:numRef>
              <c:f>'[1]Summary of data'!$J$63:$J$65</c:f>
              <c:numCache>
                <c:formatCode>General</c:formatCode>
                <c:ptCount val="3"/>
                <c:pt idx="0">
                  <c:v>6.8641607329561181</c:v>
                </c:pt>
                <c:pt idx="1">
                  <c:v>6.8559154311341244</c:v>
                </c:pt>
                <c:pt idx="2">
                  <c:v>6.9045356654807781</c:v>
                </c:pt>
              </c:numCache>
            </c:numRef>
          </c:yVal>
        </c:ser>
        <c:axId val="73980928"/>
        <c:axId val="74003584"/>
      </c:scatterChart>
      <c:valAx>
        <c:axId val="739809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(m/s)</a:t>
                </a:r>
              </a:p>
            </c:rich>
          </c:tx>
          <c:spPr>
            <a:noFill/>
            <a:ln w="25400">
              <a:noFill/>
            </a:ln>
          </c:spPr>
        </c:title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4003584"/>
        <c:crosses val="autoZero"/>
        <c:crossBetween val="midCat"/>
      </c:valAx>
      <c:valAx>
        <c:axId val="7400358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Efficiency (%)</a:t>
                </a:r>
              </a:p>
            </c:rich>
          </c:tx>
          <c:spPr>
            <a:noFill/>
            <a:ln w="25400">
              <a:noFill/>
            </a:ln>
          </c:spPr>
        </c:title>
        <c:numFmt formatCode="General" sourceLinked="1"/>
        <c:tickLblPos val="nextTo"/>
        <c:crossAx val="7398092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146219470936078"/>
          <c:y val="0.42091836734693955"/>
          <c:w val="0.15168567065643773"/>
          <c:h val="0.24489795918367346"/>
        </c:manualLayout>
      </c:layout>
    </c:legend>
    <c:plotVisOnly val="1"/>
    <c:dispBlanksAs val="gap"/>
  </c:chart>
  <c:printSettings>
    <c:headerFooter/>
    <c:pageMargins b="0.75000000000000167" l="0.70000000000000062" r="0.70000000000000062" t="0.75000000000000167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OceanGen Damping Coeff</a:t>
            </a:r>
          </a:p>
        </c:rich>
      </c:tx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9252354019744841"/>
          <c:y val="0.12182756214749831"/>
          <c:w val="0.47102846727919501"/>
          <c:h val="0.70558463077092759"/>
        </c:manualLayout>
      </c:layout>
      <c:scatterChart>
        <c:scatterStyle val="lineMarker"/>
        <c:ser>
          <c:idx val="0"/>
          <c:order val="0"/>
          <c:tx>
            <c:v>No Load</c:v>
          </c:tx>
          <c:xVal>
            <c:numRef>
              <c:f>'[1]Summary of data'!$C$2:$C$12</c:f>
              <c:numCache>
                <c:formatCode>General</c:formatCode>
                <c:ptCount val="11"/>
                <c:pt idx="0">
                  <c:v>2.5399999999999999E-2</c:v>
                </c:pt>
                <c:pt idx="1">
                  <c:v>6.3500000000000001E-2</c:v>
                </c:pt>
                <c:pt idx="2">
                  <c:v>0.127</c:v>
                </c:pt>
                <c:pt idx="3">
                  <c:v>0.1905</c:v>
                </c:pt>
                <c:pt idx="4">
                  <c:v>0.254</c:v>
                </c:pt>
                <c:pt idx="5">
                  <c:v>0.3175</c:v>
                </c:pt>
                <c:pt idx="6">
                  <c:v>0.38100000000000001</c:v>
                </c:pt>
                <c:pt idx="7">
                  <c:v>0.44450000000000001</c:v>
                </c:pt>
                <c:pt idx="8">
                  <c:v>0.50800000000000001</c:v>
                </c:pt>
                <c:pt idx="9">
                  <c:v>0.57150000000000001</c:v>
                </c:pt>
                <c:pt idx="10">
                  <c:v>0.63500000000000001</c:v>
                </c:pt>
              </c:numCache>
            </c:numRef>
          </c:xVal>
          <c:yVal>
            <c:numRef>
              <c:f>'[1]Summary of data'!$L$2:$L$12</c:f>
              <c:numCache>
                <c:formatCode>General</c:formatCode>
                <c:ptCount val="11"/>
                <c:pt idx="0">
                  <c:v>46483.436002299997</c:v>
                </c:pt>
                <c:pt idx="1">
                  <c:v>25147.253423449762</c:v>
                </c:pt>
                <c:pt idx="2">
                  <c:v>23082.179101258895</c:v>
                </c:pt>
                <c:pt idx="3">
                  <c:v>25829.774029935954</c:v>
                </c:pt>
                <c:pt idx="4">
                  <c:v>26773.11417711496</c:v>
                </c:pt>
                <c:pt idx="5">
                  <c:v>29034.328529907401</c:v>
                </c:pt>
                <c:pt idx="6">
                  <c:v>32992.3876474399</c:v>
                </c:pt>
                <c:pt idx="7">
                  <c:v>34614.712543410569</c:v>
                </c:pt>
                <c:pt idx="8">
                  <c:v>37211.441430692517</c:v>
                </c:pt>
                <c:pt idx="9">
                  <c:v>40006.339575083111</c:v>
                </c:pt>
                <c:pt idx="10">
                  <c:v>42610.020647973543</c:v>
                </c:pt>
              </c:numCache>
            </c:numRef>
          </c:yVal>
        </c:ser>
        <c:ser>
          <c:idx val="1"/>
          <c:order val="1"/>
          <c:tx>
            <c:v>No Load Repeat</c:v>
          </c:tx>
          <c:xVal>
            <c:numRef>
              <c:f>('[1]Summary of data'!$C$13:$C$17,'[1]Summary of data'!$C$19:$C$23)</c:f>
              <c:numCache>
                <c:formatCode>General</c:formatCode>
                <c:ptCount val="10"/>
                <c:pt idx="0">
                  <c:v>2.5399999999999999E-2</c:v>
                </c:pt>
                <c:pt idx="1">
                  <c:v>6.3500000000000001E-2</c:v>
                </c:pt>
                <c:pt idx="2">
                  <c:v>0.127</c:v>
                </c:pt>
                <c:pt idx="3">
                  <c:v>0.1905</c:v>
                </c:pt>
                <c:pt idx="4">
                  <c:v>0.254</c:v>
                </c:pt>
                <c:pt idx="5">
                  <c:v>0.3175</c:v>
                </c:pt>
                <c:pt idx="6">
                  <c:v>0.38100000000000001</c:v>
                </c:pt>
                <c:pt idx="7">
                  <c:v>0.44450000000000001</c:v>
                </c:pt>
                <c:pt idx="8">
                  <c:v>0.50800000000000001</c:v>
                </c:pt>
                <c:pt idx="9">
                  <c:v>0.57150000000000001</c:v>
                </c:pt>
              </c:numCache>
            </c:numRef>
          </c:xVal>
          <c:yVal>
            <c:numRef>
              <c:f>('[1]Summary of data'!$L$13:$L$17,'[1]Summary of data'!$L$19:$L$23)</c:f>
              <c:numCache>
                <c:formatCode>General</c:formatCode>
                <c:ptCount val="10"/>
                <c:pt idx="0">
                  <c:v>88972.270131366138</c:v>
                </c:pt>
                <c:pt idx="1">
                  <c:v>93495.749587114959</c:v>
                </c:pt>
                <c:pt idx="2">
                  <c:v>38653.596030696062</c:v>
                </c:pt>
                <c:pt idx="3">
                  <c:v>34354.860360011546</c:v>
                </c:pt>
                <c:pt idx="4">
                  <c:v>34215.927838335425</c:v>
                </c:pt>
                <c:pt idx="5">
                  <c:v>33916.81429166803</c:v>
                </c:pt>
                <c:pt idx="6">
                  <c:v>35987.025614660364</c:v>
                </c:pt>
                <c:pt idx="7">
                  <c:v>38110.208088774358</c:v>
                </c:pt>
                <c:pt idx="8">
                  <c:v>40663.155719225586</c:v>
                </c:pt>
                <c:pt idx="9">
                  <c:v>42348.344940480485</c:v>
                </c:pt>
              </c:numCache>
            </c:numRef>
          </c:yVal>
        </c:ser>
        <c:ser>
          <c:idx val="2"/>
          <c:order val="2"/>
          <c:tx>
            <c:v>No Load - Repeat 2</c:v>
          </c:tx>
          <c:xVal>
            <c:numRef>
              <c:f>'[1]Summary of data'!$C$18</c:f>
              <c:numCache>
                <c:formatCode>General</c:formatCode>
                <c:ptCount val="1"/>
                <c:pt idx="0">
                  <c:v>0.254</c:v>
                </c:pt>
              </c:numCache>
            </c:numRef>
          </c:xVal>
          <c:yVal>
            <c:numRef>
              <c:f>'[1]Summary of data'!$L$18</c:f>
              <c:numCache>
                <c:formatCode>General</c:formatCode>
                <c:ptCount val="1"/>
                <c:pt idx="0">
                  <c:v>42287.440347644879</c:v>
                </c:pt>
              </c:numCache>
            </c:numRef>
          </c:yVal>
        </c:ser>
        <c:ser>
          <c:idx val="3"/>
          <c:order val="3"/>
          <c:tx>
            <c:v>50 ohm</c:v>
          </c:tx>
          <c:xVal>
            <c:numRef>
              <c:f>'[1]Summary of data'!$C$29:$C$34</c:f>
              <c:numCache>
                <c:formatCode>General</c:formatCode>
                <c:ptCount val="6"/>
                <c:pt idx="0">
                  <c:v>0.254</c:v>
                </c:pt>
                <c:pt idx="1">
                  <c:v>0.3175</c:v>
                </c:pt>
                <c:pt idx="2">
                  <c:v>0.38100000000000001</c:v>
                </c:pt>
                <c:pt idx="3">
                  <c:v>0.44450000000000001</c:v>
                </c:pt>
                <c:pt idx="4">
                  <c:v>0.50800000000000001</c:v>
                </c:pt>
                <c:pt idx="5">
                  <c:v>0.57150000000000001</c:v>
                </c:pt>
              </c:numCache>
            </c:numRef>
          </c:xVal>
          <c:yVal>
            <c:numRef>
              <c:f>'[1]Summary of data'!$L$29:$L$34</c:f>
              <c:numCache>
                <c:formatCode>General</c:formatCode>
                <c:ptCount val="6"/>
                <c:pt idx="0">
                  <c:v>40438.120059115747</c:v>
                </c:pt>
                <c:pt idx="1">
                  <c:v>39974.739236819529</c:v>
                </c:pt>
                <c:pt idx="2">
                  <c:v>41776.65901795328</c:v>
                </c:pt>
                <c:pt idx="3">
                  <c:v>42813.565965444766</c:v>
                </c:pt>
                <c:pt idx="4">
                  <c:v>47214.58299137283</c:v>
                </c:pt>
                <c:pt idx="5">
                  <c:v>48897.24262889973</c:v>
                </c:pt>
              </c:numCache>
            </c:numRef>
          </c:yVal>
        </c:ser>
        <c:ser>
          <c:idx val="4"/>
          <c:order val="4"/>
          <c:tx>
            <c:v>25 ohm</c:v>
          </c:tx>
          <c:xVal>
            <c:numRef>
              <c:f>'[1]Summary of data'!$C$41:$C$45</c:f>
              <c:numCache>
                <c:formatCode>General</c:formatCode>
                <c:ptCount val="5"/>
                <c:pt idx="0">
                  <c:v>0.3175</c:v>
                </c:pt>
                <c:pt idx="1">
                  <c:v>0.38100000000000001</c:v>
                </c:pt>
                <c:pt idx="2">
                  <c:v>0.44450000000000001</c:v>
                </c:pt>
                <c:pt idx="3">
                  <c:v>0.50800000000000001</c:v>
                </c:pt>
                <c:pt idx="4">
                  <c:v>0.57150000000000001</c:v>
                </c:pt>
              </c:numCache>
            </c:numRef>
          </c:xVal>
          <c:yVal>
            <c:numRef>
              <c:f>'[1]Summary of data'!$L$41:$L$45</c:f>
              <c:numCache>
                <c:formatCode>General</c:formatCode>
                <c:ptCount val="5"/>
                <c:pt idx="0">
                  <c:v>46574.851266562517</c:v>
                </c:pt>
                <c:pt idx="1">
                  <c:v>49047.850152397375</c:v>
                </c:pt>
                <c:pt idx="2">
                  <c:v>46065.887901440263</c:v>
                </c:pt>
                <c:pt idx="3">
                  <c:v>47960.615607768108</c:v>
                </c:pt>
                <c:pt idx="4">
                  <c:v>49186.004340618711</c:v>
                </c:pt>
              </c:numCache>
            </c:numRef>
          </c:yVal>
        </c:ser>
        <c:ser>
          <c:idx val="5"/>
          <c:order val="5"/>
          <c:tx>
            <c:v>10 ohm</c:v>
          </c:tx>
          <c:xVal>
            <c:numRef>
              <c:f>'[1]Summary of data'!$C$49:$C$55</c:f>
              <c:numCache>
                <c:formatCode>General</c:formatCode>
                <c:ptCount val="7"/>
                <c:pt idx="0">
                  <c:v>0.127</c:v>
                </c:pt>
                <c:pt idx="1">
                  <c:v>0.1905</c:v>
                </c:pt>
                <c:pt idx="2">
                  <c:v>0.254</c:v>
                </c:pt>
                <c:pt idx="3">
                  <c:v>0.3175</c:v>
                </c:pt>
                <c:pt idx="4">
                  <c:v>0.38100000000000001</c:v>
                </c:pt>
                <c:pt idx="5">
                  <c:v>0.44450000000000001</c:v>
                </c:pt>
                <c:pt idx="6">
                  <c:v>0.50800000000000001</c:v>
                </c:pt>
              </c:numCache>
            </c:numRef>
          </c:xVal>
          <c:yVal>
            <c:numRef>
              <c:f>'[1]Summary of data'!$L$49:$L$55</c:f>
              <c:numCache>
                <c:formatCode>General</c:formatCode>
                <c:ptCount val="7"/>
                <c:pt idx="0">
                  <c:v>54120.638443848824</c:v>
                </c:pt>
                <c:pt idx="1">
                  <c:v>52425.428179363764</c:v>
                </c:pt>
                <c:pt idx="2">
                  <c:v>52306.34316078425</c:v>
                </c:pt>
                <c:pt idx="3">
                  <c:v>51894.449096520941</c:v>
                </c:pt>
                <c:pt idx="4">
                  <c:v>52712.633224173223</c:v>
                </c:pt>
                <c:pt idx="5">
                  <c:v>54709.058535653545</c:v>
                </c:pt>
                <c:pt idx="6">
                  <c:v>54218.708459149602</c:v>
                </c:pt>
              </c:numCache>
            </c:numRef>
          </c:yVal>
        </c:ser>
        <c:ser>
          <c:idx val="6"/>
          <c:order val="6"/>
          <c:tx>
            <c:v>5 ohm</c:v>
          </c:tx>
          <c:xVal>
            <c:numRef>
              <c:f>'[1]Summary of data'!$C$63:$C$65</c:f>
              <c:numCache>
                <c:formatCode>General</c:formatCode>
                <c:ptCount val="3"/>
                <c:pt idx="0">
                  <c:v>0.3175</c:v>
                </c:pt>
                <c:pt idx="1">
                  <c:v>0.38100000000000001</c:v>
                </c:pt>
                <c:pt idx="2">
                  <c:v>0.44450000000000001</c:v>
                </c:pt>
              </c:numCache>
            </c:numRef>
          </c:xVal>
          <c:yVal>
            <c:numRef>
              <c:f>'[1]Summary of data'!$L$63:$L$65</c:f>
              <c:numCache>
                <c:formatCode>General</c:formatCode>
                <c:ptCount val="3"/>
                <c:pt idx="0">
                  <c:v>59122.20922418897</c:v>
                </c:pt>
                <c:pt idx="1">
                  <c:v>59980.321858070856</c:v>
                </c:pt>
                <c:pt idx="2">
                  <c:v>62481.607605461868</c:v>
                </c:pt>
              </c:numCache>
            </c:numRef>
          </c:yVal>
        </c:ser>
        <c:axId val="74049408"/>
        <c:axId val="74067968"/>
      </c:scatterChart>
      <c:valAx>
        <c:axId val="740494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(m/s)</a:t>
                </a:r>
              </a:p>
            </c:rich>
          </c:tx>
          <c:spPr>
            <a:noFill/>
            <a:ln w="25400">
              <a:noFill/>
            </a:ln>
          </c:spPr>
        </c:title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4067968"/>
        <c:crosses val="autoZero"/>
        <c:crossBetween val="midCat"/>
      </c:valAx>
      <c:valAx>
        <c:axId val="7406796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Damping (N/(m/s))</a:t>
                </a:r>
              </a:p>
            </c:rich>
          </c:tx>
          <c:layout>
            <c:manualLayout>
              <c:xMode val="edge"/>
              <c:yMode val="edge"/>
              <c:x val="2.9906569351059935E-2"/>
              <c:y val="0.3375638701170273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crossAx val="740494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1962682500988095"/>
          <c:y val="0.32994964748280853"/>
          <c:w val="0.26728996357509832"/>
          <c:h val="0.42639646751624488"/>
        </c:manualLayout>
      </c:layout>
    </c:legend>
    <c:plotVisOnly val="1"/>
    <c:dispBlanksAs val="gap"/>
  </c:chart>
  <c:printSettings>
    <c:headerFooter/>
    <c:pageMargins b="1" l="0.750000000000001" r="0.750000000000001" t="1" header="0.5" footer="0.5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Drag without inner rotor</a:t>
            </a:r>
          </a:p>
        </c:rich>
      </c:tx>
    </c:title>
    <c:plotArea>
      <c:layout/>
      <c:scatterChart>
        <c:scatterStyle val="lineMarker"/>
        <c:ser>
          <c:idx val="0"/>
          <c:order val="0"/>
          <c:xVal>
            <c:numRef>
              <c:f>'Drag Test - No inner gerotor'!$A$8:$A$23</c:f>
              <c:numCache>
                <c:formatCode>General</c:formatCode>
                <c:ptCount val="16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</c:numCache>
            </c:numRef>
          </c:xVal>
          <c:yVal>
            <c:numRef>
              <c:f>'Drag Test - No inner gerotor'!$G$8:$G$23</c:f>
              <c:numCache>
                <c:formatCode>0</c:formatCode>
                <c:ptCount val="16"/>
                <c:pt idx="0">
                  <c:v>6</c:v>
                </c:pt>
                <c:pt idx="1">
                  <c:v>92</c:v>
                </c:pt>
                <c:pt idx="2">
                  <c:v>249</c:v>
                </c:pt>
                <c:pt idx="3">
                  <c:v>467</c:v>
                </c:pt>
                <c:pt idx="4">
                  <c:v>750</c:v>
                </c:pt>
                <c:pt idx="5">
                  <c:v>1020</c:v>
                </c:pt>
                <c:pt idx="6">
                  <c:v>1488</c:v>
                </c:pt>
                <c:pt idx="7">
                  <c:v>1949</c:v>
                </c:pt>
                <c:pt idx="8">
                  <c:v>2492</c:v>
                </c:pt>
                <c:pt idx="9">
                  <c:v>2880</c:v>
                </c:pt>
                <c:pt idx="10">
                  <c:v>3798</c:v>
                </c:pt>
                <c:pt idx="11">
                  <c:v>4312</c:v>
                </c:pt>
                <c:pt idx="12">
                  <c:v>4888</c:v>
                </c:pt>
                <c:pt idx="13">
                  <c:v>5176</c:v>
                </c:pt>
                <c:pt idx="14">
                  <c:v>5640</c:v>
                </c:pt>
                <c:pt idx="15">
                  <c:v>5795</c:v>
                </c:pt>
              </c:numCache>
            </c:numRef>
          </c:yVal>
        </c:ser>
        <c:axId val="74335360"/>
        <c:axId val="74337280"/>
      </c:scatterChart>
      <c:valAx>
        <c:axId val="7433536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(in/s)</a:t>
                </a:r>
              </a:p>
            </c:rich>
          </c:tx>
        </c:title>
        <c:numFmt formatCode="General" sourceLinked="1"/>
        <c:tickLblPos val="nextTo"/>
        <c:crossAx val="74337280"/>
        <c:crosses val="autoZero"/>
        <c:crossBetween val="midCat"/>
      </c:valAx>
      <c:valAx>
        <c:axId val="7433728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Force (lbf)</a:t>
                </a:r>
              </a:p>
            </c:rich>
          </c:tx>
        </c:title>
        <c:numFmt formatCode="0" sourceLinked="1"/>
        <c:tickLblPos val="nextTo"/>
        <c:crossAx val="74335360"/>
        <c:crosses val="autoZero"/>
        <c:crossBetween val="midCat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Drag with</a:t>
            </a:r>
            <a:r>
              <a:rPr lang="en-US" baseline="0"/>
              <a:t> gerotorless piston head and improved alignment. No oil.</a:t>
            </a:r>
            <a:endParaRPr lang="en-US"/>
          </a:p>
        </c:rich>
      </c:tx>
    </c:title>
    <c:plotArea>
      <c:layout/>
      <c:scatterChart>
        <c:scatterStyle val="lineMarker"/>
        <c:ser>
          <c:idx val="0"/>
          <c:order val="0"/>
          <c:xVal>
            <c:numRef>
              <c:f>'Gerotorless piston- No  oil'!$A$14:$A$28</c:f>
              <c:numCache>
                <c:formatCode>General</c:formatCode>
                <c:ptCount val="1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60</c:v>
                </c:pt>
                <c:pt idx="11">
                  <c:v>65</c:v>
                </c:pt>
                <c:pt idx="12">
                  <c:v>70</c:v>
                </c:pt>
                <c:pt idx="13">
                  <c:v>75</c:v>
                </c:pt>
                <c:pt idx="14">
                  <c:v>80</c:v>
                </c:pt>
              </c:numCache>
            </c:numRef>
          </c:xVal>
          <c:yVal>
            <c:numRef>
              <c:f>'Gerotorless piston- No  oil'!$C$14:$C$23</c:f>
              <c:numCache>
                <c:formatCode>General</c:formatCode>
                <c:ptCount val="10"/>
                <c:pt idx="0">
                  <c:v>22</c:v>
                </c:pt>
                <c:pt idx="1">
                  <c:v>18</c:v>
                </c:pt>
                <c:pt idx="2">
                  <c:v>20</c:v>
                </c:pt>
                <c:pt idx="3">
                  <c:v>23</c:v>
                </c:pt>
                <c:pt idx="4">
                  <c:v>26</c:v>
                </c:pt>
                <c:pt idx="5">
                  <c:v>33</c:v>
                </c:pt>
                <c:pt idx="6">
                  <c:v>36</c:v>
                </c:pt>
                <c:pt idx="7">
                  <c:v>43</c:v>
                </c:pt>
                <c:pt idx="8">
                  <c:v>45</c:v>
                </c:pt>
                <c:pt idx="9">
                  <c:v>48</c:v>
                </c:pt>
              </c:numCache>
            </c:numRef>
          </c:yVal>
        </c:ser>
        <c:axId val="74402816"/>
        <c:axId val="74417280"/>
      </c:scatterChart>
      <c:valAx>
        <c:axId val="744028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(in/s)</a:t>
                </a:r>
              </a:p>
            </c:rich>
          </c:tx>
        </c:title>
        <c:numFmt formatCode="General" sourceLinked="1"/>
        <c:tickLblPos val="nextTo"/>
        <c:crossAx val="74417280"/>
        <c:crosses val="autoZero"/>
        <c:crossBetween val="midCat"/>
      </c:valAx>
      <c:valAx>
        <c:axId val="7441728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Force (lbf)</a:t>
                </a:r>
              </a:p>
            </c:rich>
          </c:tx>
        </c:title>
        <c:numFmt formatCode="General" sourceLinked="1"/>
        <c:tickLblPos val="nextTo"/>
        <c:crossAx val="74402816"/>
        <c:crosses val="autoZero"/>
        <c:crossBetween val="midCat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Drag measured</a:t>
            </a:r>
            <a:r>
              <a:rPr lang="en-US" baseline="0"/>
              <a:t> with gerotorless piston head, with oil.</a:t>
            </a:r>
            <a:endParaRPr lang="en-US"/>
          </a:p>
        </c:rich>
      </c:tx>
    </c:title>
    <c:plotArea>
      <c:layout/>
      <c:scatterChart>
        <c:scatterStyle val="lineMarker"/>
        <c:ser>
          <c:idx val="0"/>
          <c:order val="0"/>
          <c:xVal>
            <c:numRef>
              <c:f>'Gerotorless Piston- With oil'!$A$8:$A$23</c:f>
              <c:numCache>
                <c:formatCode>General</c:formatCode>
                <c:ptCount val="16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</c:numCache>
            </c:numRef>
          </c:xVal>
          <c:yVal>
            <c:numRef>
              <c:f>'Gerotorless Piston- With oil'!$F$8:$F$23</c:f>
              <c:numCache>
                <c:formatCode>0</c:formatCode>
                <c:ptCount val="16"/>
                <c:pt idx="0">
                  <c:v>0</c:v>
                </c:pt>
                <c:pt idx="1">
                  <c:v>10</c:v>
                </c:pt>
                <c:pt idx="2">
                  <c:v>42</c:v>
                </c:pt>
                <c:pt idx="3">
                  <c:v>89</c:v>
                </c:pt>
                <c:pt idx="4">
                  <c:v>151</c:v>
                </c:pt>
                <c:pt idx="5">
                  <c:v>225</c:v>
                </c:pt>
                <c:pt idx="6">
                  <c:v>318</c:v>
                </c:pt>
                <c:pt idx="7">
                  <c:v>422</c:v>
                </c:pt>
                <c:pt idx="8">
                  <c:v>537</c:v>
                </c:pt>
                <c:pt idx="9">
                  <c:v>673</c:v>
                </c:pt>
                <c:pt idx="10">
                  <c:v>791</c:v>
                </c:pt>
                <c:pt idx="11">
                  <c:v>945</c:v>
                </c:pt>
                <c:pt idx="12">
                  <c:v>1137</c:v>
                </c:pt>
                <c:pt idx="13">
                  <c:v>1338</c:v>
                </c:pt>
                <c:pt idx="14">
                  <c:v>1554</c:v>
                </c:pt>
                <c:pt idx="15">
                  <c:v>1753</c:v>
                </c:pt>
              </c:numCache>
            </c:numRef>
          </c:yVal>
        </c:ser>
        <c:axId val="74478720"/>
        <c:axId val="74480640"/>
      </c:scatterChart>
      <c:valAx>
        <c:axId val="744787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(in/s)</a:t>
                </a:r>
              </a:p>
            </c:rich>
          </c:tx>
        </c:title>
        <c:numFmt formatCode="General" sourceLinked="1"/>
        <c:tickLblPos val="nextTo"/>
        <c:crossAx val="74480640"/>
        <c:crosses val="autoZero"/>
        <c:crossBetween val="midCat"/>
      </c:valAx>
      <c:valAx>
        <c:axId val="7448064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Force (lbf)</a:t>
                </a:r>
              </a:p>
            </c:rich>
          </c:tx>
        </c:title>
        <c:numFmt formatCode="0" sourceLinked="1"/>
        <c:tickLblPos val="nextTo"/>
        <c:crossAx val="74478720"/>
        <c:crosses val="autoZero"/>
        <c:crossBetween val="midCat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37</xdr:row>
      <xdr:rowOff>152400</xdr:rowOff>
    </xdr:from>
    <xdr:to>
      <xdr:col>7</xdr:col>
      <xdr:colOff>601980</xdr:colOff>
      <xdr:row>61</xdr:row>
      <xdr:rowOff>7620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205740</xdr:colOff>
      <xdr:row>23</xdr:row>
      <xdr:rowOff>15240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23</xdr:row>
      <xdr:rowOff>53340</xdr:rowOff>
    </xdr:from>
    <xdr:to>
      <xdr:col>8</xdr:col>
      <xdr:colOff>205740</xdr:colOff>
      <xdr:row>46</xdr:row>
      <xdr:rowOff>68580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46</xdr:row>
      <xdr:rowOff>99060</xdr:rowOff>
    </xdr:from>
    <xdr:to>
      <xdr:col>8</xdr:col>
      <xdr:colOff>205740</xdr:colOff>
      <xdr:row>69</xdr:row>
      <xdr:rowOff>114300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47625</xdr:colOff>
      <xdr:row>23</xdr:row>
      <xdr:rowOff>104775</xdr:rowOff>
    </xdr:from>
    <xdr:to>
      <xdr:col>17</xdr:col>
      <xdr:colOff>257175</xdr:colOff>
      <xdr:row>46</xdr:row>
      <xdr:rowOff>114300</xdr:rowOff>
    </xdr:to>
    <xdr:graphicFrame macro="">
      <xdr:nvGraphicFramePr>
        <xdr:cNvPr id="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0</xdr:row>
      <xdr:rowOff>0</xdr:rowOff>
    </xdr:from>
    <xdr:to>
      <xdr:col>17</xdr:col>
      <xdr:colOff>219075</xdr:colOff>
      <xdr:row>23</xdr:row>
      <xdr:rowOff>28575</xdr:rowOff>
    </xdr:to>
    <xdr:graphicFrame macro="">
      <xdr:nvGraphicFramePr>
        <xdr:cNvPr id="6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472440</xdr:colOff>
      <xdr:row>8</xdr:row>
      <xdr:rowOff>30480</xdr:rowOff>
    </xdr:to>
    <xdr:sp macro="" textlink="">
      <xdr:nvSpPr>
        <xdr:cNvPr id="2" name="TextBox 1"/>
        <xdr:cNvSpPr txBox="1"/>
      </xdr:nvSpPr>
      <xdr:spPr>
        <a:xfrm>
          <a:off x="0" y="0"/>
          <a:ext cx="4892040" cy="1371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Measurement taken without spring, without oil in the oceangen</a:t>
          </a:r>
          <a:r>
            <a:rPr lang="en-US"/>
            <a:t>.</a:t>
          </a:r>
        </a:p>
        <a:p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Measurement below were taken during extension.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Measurement were also made in the other direction but the load cell is not calibrated for compression mode</a:t>
          </a:r>
          <a:r>
            <a:rPr lang="en-US"/>
            <a:t> .</a:t>
          </a:r>
        </a:p>
        <a:p>
          <a:r>
            <a:rPr lang="en-US"/>
            <a:t>Value averaged</a:t>
          </a:r>
          <a:r>
            <a:rPr lang="en-US" baseline="0"/>
            <a:t> for entire stroke minus first and last 10 ")</a:t>
          </a:r>
          <a:endParaRPr lang="en-US"/>
        </a:p>
        <a:p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At the higher speeds (above 40 ips), force could not be measured accurately because sampling frequency was too low, and speed was not controled well, which caused vibration.</a:t>
          </a:r>
          <a:r>
            <a:rPr lang="en-US"/>
            <a:t> </a:t>
          </a:r>
        </a:p>
        <a:p>
          <a:r>
            <a:rPr lang="en-US" sz="1100"/>
            <a:t>Drag was significantly higher in the extended part of</a:t>
          </a:r>
          <a:r>
            <a:rPr lang="en-US" sz="1100" baseline="0"/>
            <a:t> the stroke (because of misalignment of spring with oceangen)</a:t>
          </a:r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472440</xdr:colOff>
      <xdr:row>4</xdr:row>
      <xdr:rowOff>91440</xdr:rowOff>
    </xdr:to>
    <xdr:sp macro="" textlink="">
      <xdr:nvSpPr>
        <xdr:cNvPr id="2" name="TextBox 1"/>
        <xdr:cNvSpPr txBox="1"/>
      </xdr:nvSpPr>
      <xdr:spPr>
        <a:xfrm>
          <a:off x="0" y="0"/>
          <a:ext cx="5722620" cy="762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The inner rotor in</a:t>
          </a:r>
          <a:r>
            <a:rPr lang="en-US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the gerotor was removed to allow free flow.</a:t>
          </a:r>
          <a:endParaRPr lang="en-US" sz="11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Measurement taken without spring</a:t>
          </a:r>
          <a:r>
            <a:rPr lang="en-US"/>
            <a:t>.</a:t>
          </a:r>
        </a:p>
        <a:p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Measurement below were taken during extension.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Measurement were also made in the other direction but the load cell is not calibrated for compression mode</a:t>
          </a:r>
          <a:r>
            <a:rPr lang="en-US"/>
            <a:t> .</a:t>
          </a:r>
          <a:endParaRPr lang="en-US" sz="1100"/>
        </a:p>
      </xdr:txBody>
    </xdr:sp>
    <xdr:clientData/>
  </xdr:twoCellAnchor>
  <xdr:twoCellAnchor>
    <xdr:from>
      <xdr:col>0</xdr:col>
      <xdr:colOff>99060</xdr:colOff>
      <xdr:row>24</xdr:row>
      <xdr:rowOff>22860</xdr:rowOff>
    </xdr:from>
    <xdr:to>
      <xdr:col>7</xdr:col>
      <xdr:colOff>457200</xdr:colOff>
      <xdr:row>47</xdr:row>
      <xdr:rowOff>22860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472440</xdr:colOff>
      <xdr:row>4</xdr:row>
      <xdr:rowOff>91440</xdr:rowOff>
    </xdr:to>
    <xdr:sp macro="" textlink="">
      <xdr:nvSpPr>
        <xdr:cNvPr id="2" name="TextBox 1"/>
        <xdr:cNvSpPr txBox="1"/>
      </xdr:nvSpPr>
      <xdr:spPr>
        <a:xfrm>
          <a:off x="0" y="0"/>
          <a:ext cx="6377940" cy="762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Measurement taken without spring</a:t>
          </a:r>
          <a:r>
            <a:rPr lang="en-US"/>
            <a:t>.</a:t>
          </a:r>
        </a:p>
        <a:p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Measurement were taken during extension.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Some measurement</a:t>
          </a:r>
          <a:r>
            <a:rPr lang="en-US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were repeated</a:t>
          </a:r>
          <a:r>
            <a:rPr lang="en-US"/>
            <a:t>.</a:t>
          </a:r>
          <a:endParaRPr lang="en-US" sz="1100"/>
        </a:p>
      </xdr:txBody>
    </xdr:sp>
    <xdr:clientData/>
  </xdr:twoCellAnchor>
  <xdr:twoCellAnchor>
    <xdr:from>
      <xdr:col>0</xdr:col>
      <xdr:colOff>22860</xdr:colOff>
      <xdr:row>32</xdr:row>
      <xdr:rowOff>99060</xdr:rowOff>
    </xdr:from>
    <xdr:to>
      <xdr:col>7</xdr:col>
      <xdr:colOff>381000</xdr:colOff>
      <xdr:row>55</xdr:row>
      <xdr:rowOff>99060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8</xdr:col>
      <xdr:colOff>472440</xdr:colOff>
      <xdr:row>8</xdr:row>
      <xdr:rowOff>30480</xdr:rowOff>
    </xdr:to>
    <xdr:sp macro="" textlink="">
      <xdr:nvSpPr>
        <xdr:cNvPr id="4" name="TextBox 3"/>
        <xdr:cNvSpPr txBox="1"/>
      </xdr:nvSpPr>
      <xdr:spPr>
        <a:xfrm>
          <a:off x="0" y="0"/>
          <a:ext cx="5722620" cy="1371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Measurement taken without spring, without oil in the oceangen</a:t>
          </a:r>
          <a:r>
            <a:rPr lang="en-US"/>
            <a:t>.</a:t>
          </a:r>
        </a:p>
        <a:p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Measurement were taken during extension.</a:t>
          </a:r>
          <a:r>
            <a:rPr lang="en-US"/>
            <a:t> </a:t>
          </a:r>
        </a:p>
        <a:p>
          <a:r>
            <a:rPr lang="en-US"/>
            <a:t>Value averaged</a:t>
          </a:r>
          <a:r>
            <a:rPr lang="en-US" baseline="0"/>
            <a:t> for entire stroke minus first and last 10 ")</a:t>
          </a:r>
          <a:endParaRPr lang="en-US"/>
        </a:p>
        <a:p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At the higher speeds (above 40 ips), force could not be measured accurately because speed was not controled well, which caused vibration.</a:t>
          </a:r>
          <a:r>
            <a:rPr lang="en-US"/>
            <a:t> </a:t>
          </a:r>
        </a:p>
        <a:p>
          <a:r>
            <a:rPr lang="en-US" sz="1100"/>
            <a:t>Drag was lower and consistent</a:t>
          </a:r>
          <a:r>
            <a:rPr lang="en-US" sz="1100" baseline="0"/>
            <a:t> throughtout the stroke so it seems the better alignment has helped.</a:t>
          </a:r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472440</xdr:colOff>
      <xdr:row>4</xdr:row>
      <xdr:rowOff>91440</xdr:rowOff>
    </xdr:to>
    <xdr:sp macro="" textlink="">
      <xdr:nvSpPr>
        <xdr:cNvPr id="2" name="TextBox 1"/>
        <xdr:cNvSpPr txBox="1"/>
      </xdr:nvSpPr>
      <xdr:spPr>
        <a:xfrm>
          <a:off x="0" y="0"/>
          <a:ext cx="6377940" cy="762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Measurement taken without spring, with gerotorless</a:t>
          </a:r>
          <a:r>
            <a:rPr lang="en-US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piston head</a:t>
          </a:r>
          <a:r>
            <a:rPr lang="en-US"/>
            <a:t>.</a:t>
          </a:r>
        </a:p>
        <a:p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Measurement below were taken during extension.</a:t>
          </a:r>
        </a:p>
        <a:p>
          <a:endParaRPr lang="en-US" sz="1100"/>
        </a:p>
      </xdr:txBody>
    </xdr:sp>
    <xdr:clientData/>
  </xdr:twoCellAnchor>
  <xdr:twoCellAnchor>
    <xdr:from>
      <xdr:col>0</xdr:col>
      <xdr:colOff>99060</xdr:colOff>
      <xdr:row>24</xdr:row>
      <xdr:rowOff>22860</xdr:rowOff>
    </xdr:from>
    <xdr:to>
      <xdr:col>7</xdr:col>
      <xdr:colOff>457200</xdr:colOff>
      <xdr:row>47</xdr:row>
      <xdr:rowOff>22860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472440</xdr:colOff>
      <xdr:row>4</xdr:row>
      <xdr:rowOff>91440</xdr:rowOff>
    </xdr:to>
    <xdr:sp macro="" textlink="">
      <xdr:nvSpPr>
        <xdr:cNvPr id="2" name="TextBox 1"/>
        <xdr:cNvSpPr txBox="1"/>
      </xdr:nvSpPr>
      <xdr:spPr>
        <a:xfrm>
          <a:off x="0" y="0"/>
          <a:ext cx="5722620" cy="762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Measurement taken without spring</a:t>
          </a:r>
          <a:r>
            <a:rPr lang="en-US"/>
            <a:t>.</a:t>
          </a:r>
        </a:p>
        <a:p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Measurement were taken during extension.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Some measurement</a:t>
          </a:r>
          <a:r>
            <a:rPr lang="en-US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were repeated</a:t>
          </a:r>
          <a:r>
            <a:rPr lang="en-US"/>
            <a:t>.</a:t>
          </a:r>
          <a:endParaRPr lang="en-US" sz="1100"/>
        </a:p>
      </xdr:txBody>
    </xdr:sp>
    <xdr:clientData/>
  </xdr:twoCellAnchor>
  <xdr:twoCellAnchor>
    <xdr:from>
      <xdr:col>0</xdr:col>
      <xdr:colOff>22860</xdr:colOff>
      <xdr:row>28</xdr:row>
      <xdr:rowOff>99060</xdr:rowOff>
    </xdr:from>
    <xdr:to>
      <xdr:col>7</xdr:col>
      <xdr:colOff>381000</xdr:colOff>
      <xdr:row>51</xdr:row>
      <xdr:rowOff>99060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8</xdr:col>
      <xdr:colOff>472440</xdr:colOff>
      <xdr:row>8</xdr:row>
      <xdr:rowOff>30480</xdr:rowOff>
    </xdr:to>
    <xdr:sp macro="" textlink="">
      <xdr:nvSpPr>
        <xdr:cNvPr id="4" name="TextBox 3"/>
        <xdr:cNvSpPr txBox="1"/>
      </xdr:nvSpPr>
      <xdr:spPr>
        <a:xfrm>
          <a:off x="0" y="0"/>
          <a:ext cx="5722620" cy="1371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Measure</a:t>
          </a:r>
          <a:r>
            <a:rPr lang="en-US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taken with Levant's piston head, with Andy's flow restriction anulus (3.40"ID). </a:t>
          </a:r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Measurement taken without spring</a:t>
          </a:r>
          <a:r>
            <a:rPr lang="en-US"/>
            <a:t>.</a:t>
          </a:r>
        </a:p>
        <a:p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Measurement taken during extension.</a:t>
          </a:r>
          <a:r>
            <a:rPr lang="en-US"/>
            <a:t> </a:t>
          </a:r>
        </a:p>
        <a:p>
          <a:r>
            <a:rPr lang="en-US"/>
            <a:t>Value averaged</a:t>
          </a:r>
          <a:r>
            <a:rPr lang="en-US" baseline="0"/>
            <a:t> for entire stroke minus first and last 10 "</a:t>
          </a:r>
          <a:endParaRPr lang="en-US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472440</xdr:colOff>
      <xdr:row>4</xdr:row>
      <xdr:rowOff>91440</xdr:rowOff>
    </xdr:to>
    <xdr:sp macro="" textlink="">
      <xdr:nvSpPr>
        <xdr:cNvPr id="2" name="TextBox 1"/>
        <xdr:cNvSpPr txBox="1"/>
      </xdr:nvSpPr>
      <xdr:spPr>
        <a:xfrm>
          <a:off x="0" y="0"/>
          <a:ext cx="5722620" cy="762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Measurement taken without spring</a:t>
          </a:r>
          <a:r>
            <a:rPr lang="en-US"/>
            <a:t>.</a:t>
          </a:r>
        </a:p>
        <a:p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Measurement were taken during extension.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Some measurement</a:t>
          </a:r>
          <a:r>
            <a:rPr lang="en-US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were repeated</a:t>
          </a:r>
          <a:r>
            <a:rPr lang="en-US"/>
            <a:t>.</a:t>
          </a:r>
          <a:endParaRPr lang="en-US" sz="1100"/>
        </a:p>
      </xdr:txBody>
    </xdr:sp>
    <xdr:clientData/>
  </xdr:twoCellAnchor>
  <xdr:twoCellAnchor>
    <xdr:from>
      <xdr:col>0</xdr:col>
      <xdr:colOff>83820</xdr:colOff>
      <xdr:row>36</xdr:row>
      <xdr:rowOff>7620</xdr:rowOff>
    </xdr:from>
    <xdr:to>
      <xdr:col>7</xdr:col>
      <xdr:colOff>441960</xdr:colOff>
      <xdr:row>59</xdr:row>
      <xdr:rowOff>7620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8</xdr:col>
      <xdr:colOff>472440</xdr:colOff>
      <xdr:row>8</xdr:row>
      <xdr:rowOff>30480</xdr:rowOff>
    </xdr:to>
    <xdr:sp macro="" textlink="">
      <xdr:nvSpPr>
        <xdr:cNvPr id="4" name="TextBox 3"/>
        <xdr:cNvSpPr txBox="1"/>
      </xdr:nvSpPr>
      <xdr:spPr>
        <a:xfrm>
          <a:off x="0" y="0"/>
          <a:ext cx="5722620" cy="1371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Measurement</a:t>
          </a:r>
          <a:r>
            <a:rPr lang="en-US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taken with Levant's piston head, with Andy's flow restriction anulus (3.40"ID). </a:t>
          </a:r>
        </a:p>
        <a:p>
          <a:r>
            <a:rPr lang="en-US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Measurement taken on 03-01-2011, after deployments as sea, to verify that our previous measurement of the damping were correct.</a:t>
          </a:r>
        </a:p>
        <a:p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Measurement taken without spring</a:t>
          </a:r>
          <a:r>
            <a:rPr lang="en-US"/>
            <a:t>.</a:t>
          </a:r>
        </a:p>
        <a:p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Measurement taken during extension.</a:t>
          </a:r>
          <a:r>
            <a:rPr lang="en-US"/>
            <a:t> </a:t>
          </a:r>
        </a:p>
        <a:p>
          <a:r>
            <a:rPr lang="en-US"/>
            <a:t>Value averaged</a:t>
          </a:r>
          <a:r>
            <a:rPr lang="en-US" baseline="0"/>
            <a:t> for entire stroke minus first and last 10 "</a:t>
          </a:r>
          <a:endParaRPr lang="en-US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83820</xdr:colOff>
      <xdr:row>31</xdr:row>
      <xdr:rowOff>22860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cean%20Gen%20Test%20without%20spring%20%20Results%20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No Load"/>
      <sheetName val="No Load repeat"/>
      <sheetName val="50 ohm"/>
      <sheetName val="25 ohm"/>
      <sheetName val="10 ohm"/>
      <sheetName val="5 ohm"/>
      <sheetName val="Summary of data"/>
      <sheetName val="Graph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C2">
            <v>2.5399999999999999E-2</v>
          </cell>
          <cell r="L2">
            <v>46483.436002299997</v>
          </cell>
        </row>
        <row r="3">
          <cell r="C3">
            <v>6.3500000000000001E-2</v>
          </cell>
          <cell r="L3">
            <v>25147.253423449762</v>
          </cell>
        </row>
        <row r="4">
          <cell r="C4">
            <v>0.127</v>
          </cell>
          <cell r="L4">
            <v>23082.179101258895</v>
          </cell>
        </row>
        <row r="5">
          <cell r="C5">
            <v>0.1905</v>
          </cell>
          <cell r="L5">
            <v>25829.774029935954</v>
          </cell>
        </row>
        <row r="6">
          <cell r="C6">
            <v>0.254</v>
          </cell>
          <cell r="L6">
            <v>26773.11417711496</v>
          </cell>
        </row>
        <row r="7">
          <cell r="C7">
            <v>0.3175</v>
          </cell>
          <cell r="L7">
            <v>29034.328529907401</v>
          </cell>
        </row>
        <row r="8">
          <cell r="C8">
            <v>0.38100000000000001</v>
          </cell>
          <cell r="L8">
            <v>32992.3876474399</v>
          </cell>
        </row>
        <row r="9">
          <cell r="C9">
            <v>0.44450000000000001</v>
          </cell>
          <cell r="L9">
            <v>34614.712543410569</v>
          </cell>
        </row>
        <row r="10">
          <cell r="C10">
            <v>0.50800000000000001</v>
          </cell>
          <cell r="L10">
            <v>37211.441430692517</v>
          </cell>
        </row>
        <row r="11">
          <cell r="C11">
            <v>0.57150000000000001</v>
          </cell>
          <cell r="L11">
            <v>40006.339575083111</v>
          </cell>
        </row>
        <row r="12">
          <cell r="C12">
            <v>0.63500000000000001</v>
          </cell>
          <cell r="L12">
            <v>42610.020647973543</v>
          </cell>
        </row>
        <row r="13">
          <cell r="C13">
            <v>2.5399999999999999E-2</v>
          </cell>
          <cell r="L13">
            <v>88972.270131366138</v>
          </cell>
        </row>
        <row r="14">
          <cell r="C14">
            <v>6.3500000000000001E-2</v>
          </cell>
          <cell r="L14">
            <v>93495.749587114959</v>
          </cell>
        </row>
        <row r="15">
          <cell r="C15">
            <v>0.127</v>
          </cell>
          <cell r="L15">
            <v>38653.596030696062</v>
          </cell>
        </row>
        <row r="16">
          <cell r="C16">
            <v>0.1905</v>
          </cell>
          <cell r="L16">
            <v>34354.860360011546</v>
          </cell>
        </row>
        <row r="17">
          <cell r="C17">
            <v>0.254</v>
          </cell>
          <cell r="L17">
            <v>34215.927838335425</v>
          </cell>
        </row>
        <row r="18">
          <cell r="C18">
            <v>0.254</v>
          </cell>
          <cell r="L18">
            <v>42287.440347644879</v>
          </cell>
        </row>
        <row r="19">
          <cell r="C19">
            <v>0.3175</v>
          </cell>
          <cell r="L19">
            <v>33916.81429166803</v>
          </cell>
        </row>
        <row r="20">
          <cell r="C20">
            <v>0.38100000000000001</v>
          </cell>
          <cell r="L20">
            <v>35987.025614660364</v>
          </cell>
        </row>
        <row r="21">
          <cell r="C21">
            <v>0.44450000000000001</v>
          </cell>
          <cell r="L21">
            <v>38110.208088774358</v>
          </cell>
        </row>
        <row r="22">
          <cell r="C22">
            <v>0.50800000000000001</v>
          </cell>
          <cell r="L22">
            <v>40663.155719225586</v>
          </cell>
        </row>
        <row r="23">
          <cell r="C23">
            <v>0.57150000000000001</v>
          </cell>
          <cell r="L23">
            <v>42348.344940480485</v>
          </cell>
        </row>
        <row r="29">
          <cell r="C29">
            <v>0.254</v>
          </cell>
          <cell r="J29">
            <v>2.398238126864181</v>
          </cell>
          <cell r="L29">
            <v>40438.120059115747</v>
          </cell>
        </row>
        <row r="30">
          <cell r="C30">
            <v>0.3175</v>
          </cell>
          <cell r="J30">
            <v>2.7285527275020605</v>
          </cell>
          <cell r="L30">
            <v>39974.739236819529</v>
          </cell>
        </row>
        <row r="31">
          <cell r="C31">
            <v>0.38100000000000001</v>
          </cell>
          <cell r="J31">
            <v>2.583809318848715</v>
          </cell>
          <cell r="L31">
            <v>41776.65901795328</v>
          </cell>
        </row>
        <row r="32">
          <cell r="C32">
            <v>0.44450000000000001</v>
          </cell>
          <cell r="J32">
            <v>2.7139906501549893</v>
          </cell>
          <cell r="L32">
            <v>42813.565965444766</v>
          </cell>
        </row>
        <row r="33">
          <cell r="C33">
            <v>0.50800000000000001</v>
          </cell>
          <cell r="J33">
            <v>2.4623895998962801</v>
          </cell>
          <cell r="L33">
            <v>47214.58299137283</v>
          </cell>
        </row>
        <row r="34">
          <cell r="C34">
            <v>0.57150000000000001</v>
          </cell>
          <cell r="J34">
            <v>2.1252106471994883</v>
          </cell>
          <cell r="L34">
            <v>48897.24262889973</v>
          </cell>
        </row>
        <row r="41">
          <cell r="C41">
            <v>0.3175</v>
          </cell>
          <cell r="J41">
            <v>3.63585441104888</v>
          </cell>
          <cell r="L41">
            <v>46574.851266562517</v>
          </cell>
        </row>
        <row r="42">
          <cell r="C42">
            <v>0.38100000000000001</v>
          </cell>
          <cell r="J42">
            <v>3.5415897308149367</v>
          </cell>
          <cell r="L42">
            <v>49047.850152397375</v>
          </cell>
        </row>
        <row r="43">
          <cell r="C43">
            <v>0.44450000000000001</v>
          </cell>
          <cell r="J43">
            <v>4.3164642269671347</v>
          </cell>
          <cell r="L43">
            <v>46065.887901440263</v>
          </cell>
        </row>
        <row r="44">
          <cell r="C44">
            <v>0.50800000000000001</v>
          </cell>
          <cell r="J44">
            <v>4.188298169262489</v>
          </cell>
          <cell r="L44">
            <v>47960.615607768108</v>
          </cell>
        </row>
        <row r="45">
          <cell r="C45">
            <v>0.57150000000000001</v>
          </cell>
          <cell r="J45">
            <v>2.7279124407229394</v>
          </cell>
          <cell r="L45">
            <v>49186.004340618711</v>
          </cell>
        </row>
        <row r="49">
          <cell r="C49">
            <v>0.127</v>
          </cell>
          <cell r="J49">
            <v>2.7964953882289869</v>
          </cell>
          <cell r="L49">
            <v>54120.638443848824</v>
          </cell>
        </row>
        <row r="50">
          <cell r="C50">
            <v>0.1905</v>
          </cell>
          <cell r="J50">
            <v>4.1503114984873664</v>
          </cell>
          <cell r="L50">
            <v>52425.428179363764</v>
          </cell>
        </row>
        <row r="51">
          <cell r="C51">
            <v>0.254</v>
          </cell>
          <cell r="J51">
            <v>5.0486285118202776</v>
          </cell>
          <cell r="L51">
            <v>52306.34316078425</v>
          </cell>
        </row>
        <row r="52">
          <cell r="C52">
            <v>0.3175</v>
          </cell>
          <cell r="J52">
            <v>5.8126264577133382</v>
          </cell>
          <cell r="L52">
            <v>51894.449096520941</v>
          </cell>
        </row>
        <row r="53">
          <cell r="C53">
            <v>0.38100000000000001</v>
          </cell>
          <cell r="J53">
            <v>6.1322023888141581</v>
          </cell>
          <cell r="L53">
            <v>52712.633224173223</v>
          </cell>
        </row>
        <row r="54">
          <cell r="C54">
            <v>0.44450000000000001</v>
          </cell>
          <cell r="J54">
            <v>6.0725484019548723</v>
          </cell>
          <cell r="L54">
            <v>54709.058535653545</v>
          </cell>
        </row>
        <row r="55">
          <cell r="C55">
            <v>0.50800000000000001</v>
          </cell>
          <cell r="J55">
            <v>6.399204851857629</v>
          </cell>
          <cell r="L55">
            <v>54218.708459149602</v>
          </cell>
        </row>
        <row r="63">
          <cell r="C63">
            <v>0.3175</v>
          </cell>
          <cell r="J63">
            <v>6.8641607329561181</v>
          </cell>
          <cell r="L63">
            <v>59122.20922418897</v>
          </cell>
        </row>
        <row r="64">
          <cell r="C64">
            <v>0.38100000000000001</v>
          </cell>
          <cell r="J64">
            <v>6.8559154311341244</v>
          </cell>
          <cell r="L64">
            <v>59980.321858070856</v>
          </cell>
        </row>
        <row r="65">
          <cell r="C65">
            <v>0.44450000000000001</v>
          </cell>
          <cell r="J65">
            <v>6.9045356654807781</v>
          </cell>
          <cell r="L65">
            <v>62481.607605461868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0"/>
  <sheetViews>
    <sheetView workbookViewId="0">
      <selection activeCell="I5" sqref="I5"/>
    </sheetView>
  </sheetViews>
  <sheetFormatPr defaultRowHeight="13.2"/>
  <cols>
    <col min="2" max="2" width="18.33203125" bestFit="1" customWidth="1"/>
    <col min="3" max="3" width="14.6640625" customWidth="1"/>
    <col min="4" max="4" width="11.5546875" customWidth="1"/>
    <col min="5" max="5" width="11" customWidth="1"/>
    <col min="6" max="6" width="10.88671875" customWidth="1"/>
    <col min="7" max="7" width="11.109375" customWidth="1"/>
    <col min="8" max="8" width="12.5546875" customWidth="1"/>
    <col min="9" max="9" width="10.33203125" customWidth="1"/>
    <col min="10" max="10" width="11.44140625" customWidth="1"/>
    <col min="11" max="11" width="10.5546875" customWidth="1"/>
    <col min="12" max="12" width="11.109375" customWidth="1"/>
    <col min="13" max="13" width="11" customWidth="1"/>
  </cols>
  <sheetData>
    <row r="1" spans="1:13">
      <c r="B1" t="s">
        <v>19</v>
      </c>
      <c r="C1">
        <v>1</v>
      </c>
      <c r="D1">
        <v>2.5</v>
      </c>
      <c r="E1">
        <v>5</v>
      </c>
      <c r="F1">
        <v>7.5</v>
      </c>
      <c r="G1">
        <v>10</v>
      </c>
      <c r="H1">
        <v>12.5</v>
      </c>
      <c r="I1">
        <v>15</v>
      </c>
      <c r="J1">
        <v>17.5</v>
      </c>
      <c r="K1">
        <v>20</v>
      </c>
      <c r="L1">
        <v>22.5</v>
      </c>
      <c r="M1">
        <v>25</v>
      </c>
    </row>
    <row r="2" spans="1:13">
      <c r="A2" t="s">
        <v>20</v>
      </c>
      <c r="B2" t="s">
        <v>0</v>
      </c>
      <c r="C2" t="s">
        <v>22</v>
      </c>
      <c r="D2" t="s">
        <v>22</v>
      </c>
      <c r="E2" t="s">
        <v>22</v>
      </c>
      <c r="F2" t="s">
        <v>22</v>
      </c>
      <c r="G2" t="s">
        <v>22</v>
      </c>
      <c r="H2" t="s">
        <v>22</v>
      </c>
      <c r="I2" t="s">
        <v>22</v>
      </c>
      <c r="J2" t="s">
        <v>22</v>
      </c>
      <c r="K2" t="s">
        <v>22</v>
      </c>
      <c r="L2" t="s">
        <v>22</v>
      </c>
      <c r="M2" t="s">
        <v>22</v>
      </c>
    </row>
    <row r="3" spans="1:13">
      <c r="B3" t="s">
        <v>1</v>
      </c>
      <c r="C3">
        <v>2</v>
      </c>
      <c r="D3">
        <v>2</v>
      </c>
      <c r="E3">
        <v>2</v>
      </c>
      <c r="F3">
        <v>2</v>
      </c>
      <c r="G3">
        <v>2</v>
      </c>
      <c r="H3">
        <v>2</v>
      </c>
      <c r="I3">
        <v>2</v>
      </c>
      <c r="J3">
        <v>2</v>
      </c>
      <c r="K3">
        <v>2</v>
      </c>
      <c r="L3">
        <v>2</v>
      </c>
      <c r="M3">
        <v>2</v>
      </c>
    </row>
    <row r="4" spans="1:13">
      <c r="B4" t="s">
        <v>2</v>
      </c>
      <c r="C4">
        <v>521</v>
      </c>
      <c r="D4">
        <v>210</v>
      </c>
      <c r="E4">
        <v>107</v>
      </c>
      <c r="F4">
        <v>65</v>
      </c>
      <c r="G4">
        <v>53</v>
      </c>
      <c r="H4">
        <v>43</v>
      </c>
      <c r="I4">
        <v>35</v>
      </c>
      <c r="J4">
        <v>31</v>
      </c>
      <c r="K4">
        <v>27</v>
      </c>
      <c r="L4">
        <v>23</v>
      </c>
      <c r="M4">
        <v>23</v>
      </c>
    </row>
    <row r="5" spans="1:13">
      <c r="B5" t="s">
        <v>3</v>
      </c>
      <c r="C5" s="1">
        <v>265.43</v>
      </c>
      <c r="D5" s="1">
        <v>358.99</v>
      </c>
      <c r="E5" s="1">
        <v>659.02</v>
      </c>
      <c r="F5" s="1">
        <v>1106.2</v>
      </c>
      <c r="G5" s="1">
        <v>1528.8</v>
      </c>
      <c r="H5" s="1">
        <v>2072.4</v>
      </c>
      <c r="I5" s="1">
        <v>2825.9</v>
      </c>
      <c r="J5" s="1">
        <v>3459</v>
      </c>
      <c r="K5" s="1">
        <v>4249.7</v>
      </c>
      <c r="L5" s="1">
        <v>5140</v>
      </c>
      <c r="M5" s="1">
        <v>6082.8</v>
      </c>
    </row>
    <row r="6" spans="1:13">
      <c r="B6" t="s">
        <v>4</v>
      </c>
      <c r="C6" s="1">
        <v>18.228000000000002</v>
      </c>
      <c r="D6" s="1">
        <v>23.062999999999999</v>
      </c>
      <c r="E6" s="1">
        <v>70.031000000000006</v>
      </c>
      <c r="F6" s="1">
        <v>147.86000000000001</v>
      </c>
      <c r="G6" s="1">
        <v>180.13</v>
      </c>
      <c r="H6" s="1">
        <v>208.98</v>
      </c>
      <c r="I6" s="1">
        <v>290.2</v>
      </c>
      <c r="J6" s="1">
        <v>363.08</v>
      </c>
      <c r="K6" s="1">
        <v>445.59</v>
      </c>
      <c r="L6" s="1">
        <v>505.76</v>
      </c>
      <c r="M6" s="1">
        <v>42.968000000000004</v>
      </c>
    </row>
    <row r="7" spans="1:13">
      <c r="B7" t="s">
        <v>5</v>
      </c>
      <c r="C7" s="1">
        <v>212.4</v>
      </c>
      <c r="D7" s="1">
        <v>297.85000000000002</v>
      </c>
      <c r="E7" s="1">
        <v>517.58000000000004</v>
      </c>
      <c r="F7" s="1">
        <v>819.09</v>
      </c>
      <c r="G7" s="1">
        <v>1162.0999999999999</v>
      </c>
      <c r="H7" s="1">
        <v>1684.6</v>
      </c>
      <c r="I7" s="1">
        <v>2264.4</v>
      </c>
      <c r="J7" s="1">
        <v>2801.5</v>
      </c>
      <c r="K7" s="1">
        <v>3439.9</v>
      </c>
      <c r="L7" s="1">
        <v>4113.8</v>
      </c>
      <c r="M7" s="1">
        <v>6013.2</v>
      </c>
    </row>
    <row r="8" spans="1:13">
      <c r="B8" t="s">
        <v>6</v>
      </c>
      <c r="C8" s="1">
        <v>264.89</v>
      </c>
      <c r="D8" s="1">
        <v>363.77</v>
      </c>
      <c r="E8" s="1">
        <v>682.37</v>
      </c>
      <c r="F8" s="1">
        <v>1145</v>
      </c>
      <c r="G8" s="1">
        <v>1590.6</v>
      </c>
      <c r="H8" s="1">
        <v>2137.5</v>
      </c>
      <c r="I8" s="1">
        <v>2889.4</v>
      </c>
      <c r="J8" s="1">
        <v>3536.4</v>
      </c>
      <c r="K8" s="1">
        <v>4400.6000000000004</v>
      </c>
      <c r="L8" s="1">
        <v>5330.8</v>
      </c>
      <c r="M8" s="1">
        <v>6073</v>
      </c>
    </row>
    <row r="9" spans="1:13">
      <c r="B9" t="s">
        <v>7</v>
      </c>
      <c r="C9" s="1">
        <v>324.70999999999998</v>
      </c>
      <c r="D9" s="1">
        <v>440.67</v>
      </c>
      <c r="E9" s="1">
        <v>767.82</v>
      </c>
      <c r="F9" s="1">
        <v>1315.9</v>
      </c>
      <c r="G9" s="1">
        <v>1772.5</v>
      </c>
      <c r="H9" s="1">
        <v>2358.4</v>
      </c>
      <c r="I9" s="1">
        <v>3252</v>
      </c>
      <c r="J9" s="1">
        <v>3953.9</v>
      </c>
      <c r="K9" s="1">
        <v>4782.7</v>
      </c>
      <c r="L9" s="1">
        <v>5688.5</v>
      </c>
      <c r="M9" s="1">
        <v>6206.1</v>
      </c>
    </row>
    <row r="10" spans="1:13">
      <c r="B10" t="s">
        <v>8</v>
      </c>
      <c r="C10" s="1">
        <v>266.06</v>
      </c>
      <c r="D10" s="1">
        <v>359.73</v>
      </c>
      <c r="E10" s="1">
        <v>662.7</v>
      </c>
      <c r="F10" s="1">
        <v>1115.9000000000001</v>
      </c>
      <c r="G10" s="1">
        <v>1539.1</v>
      </c>
      <c r="H10" s="1">
        <v>2082.6999999999998</v>
      </c>
      <c r="I10" s="1">
        <v>2840.3</v>
      </c>
      <c r="J10" s="1">
        <v>3477.4</v>
      </c>
      <c r="K10" s="1">
        <v>4272.1000000000004</v>
      </c>
      <c r="L10" s="1">
        <v>5163.7</v>
      </c>
      <c r="M10" s="1">
        <v>6082.9</v>
      </c>
    </row>
    <row r="11" spans="1:13">
      <c r="B11" t="s">
        <v>9</v>
      </c>
      <c r="C11" s="1">
        <v>138290</v>
      </c>
      <c r="D11" s="1">
        <v>75388</v>
      </c>
      <c r="E11" s="1">
        <v>70515</v>
      </c>
      <c r="F11" s="1">
        <v>71902</v>
      </c>
      <c r="G11" s="1">
        <v>81024</v>
      </c>
      <c r="H11" s="1">
        <v>89115</v>
      </c>
      <c r="I11" s="1">
        <v>98906</v>
      </c>
      <c r="J11" s="1">
        <v>107230</v>
      </c>
      <c r="K11" s="1">
        <v>114740</v>
      </c>
      <c r="L11" s="1">
        <v>118220</v>
      </c>
      <c r="M11" s="1">
        <v>139900</v>
      </c>
    </row>
    <row r="12" spans="1:13">
      <c r="B12" t="s">
        <v>10</v>
      </c>
      <c r="C12" s="1">
        <v>36880000</v>
      </c>
      <c r="D12" s="1">
        <v>27175000</v>
      </c>
      <c r="E12" s="1">
        <v>46991000</v>
      </c>
      <c r="F12" s="1">
        <v>80936000</v>
      </c>
      <c r="G12" s="1">
        <v>125550000</v>
      </c>
      <c r="H12" s="1">
        <v>186520000</v>
      </c>
      <c r="I12" s="1">
        <v>282360000</v>
      </c>
      <c r="J12" s="1">
        <v>374860000</v>
      </c>
      <c r="K12" s="1">
        <v>492780000</v>
      </c>
      <c r="L12" s="1">
        <v>613270000</v>
      </c>
      <c r="M12" s="1">
        <v>851040000</v>
      </c>
    </row>
    <row r="13" spans="1:13">
      <c r="B13" t="s">
        <v>11</v>
      </c>
      <c r="C13" s="1">
        <v>332.26</v>
      </c>
      <c r="D13" s="1">
        <v>531.91999999999996</v>
      </c>
      <c r="E13" s="1">
        <v>4904.3</v>
      </c>
      <c r="F13" s="1">
        <v>21862</v>
      </c>
      <c r="G13" s="1">
        <v>32447</v>
      </c>
      <c r="H13" s="1">
        <v>43674</v>
      </c>
      <c r="I13" s="1">
        <v>84214</v>
      </c>
      <c r="J13" s="1">
        <v>131830</v>
      </c>
      <c r="K13" s="1">
        <v>198550</v>
      </c>
      <c r="L13" s="1">
        <v>255790</v>
      </c>
      <c r="M13" s="1">
        <v>1846.3</v>
      </c>
    </row>
    <row r="14" spans="1:13">
      <c r="B14" t="s">
        <v>12</v>
      </c>
      <c r="C14" s="1">
        <v>8.9078000000000004E-2</v>
      </c>
      <c r="D14" s="1">
        <v>-0.62153000000000003</v>
      </c>
      <c r="E14" s="1">
        <v>-1.0004</v>
      </c>
      <c r="F14" s="1">
        <v>-0.78800000000000003</v>
      </c>
      <c r="G14" s="1">
        <v>-1.0296000000000001</v>
      </c>
      <c r="H14" s="1">
        <v>-0.93322000000000005</v>
      </c>
      <c r="I14" s="1">
        <v>-0.65656999999999999</v>
      </c>
      <c r="J14" s="1">
        <v>-0.63934000000000002</v>
      </c>
      <c r="K14" s="1">
        <v>-1.0164</v>
      </c>
      <c r="L14" s="1">
        <v>-1.1321000000000001</v>
      </c>
      <c r="M14" s="1">
        <v>0.68183000000000005</v>
      </c>
    </row>
    <row r="15" spans="1:13">
      <c r="B15" t="s">
        <v>13</v>
      </c>
      <c r="C15" s="1">
        <v>-0.67249000000000003</v>
      </c>
      <c r="D15" s="1">
        <v>-2.9701</v>
      </c>
      <c r="E15" s="1">
        <v>-19.707000000000001</v>
      </c>
      <c r="F15" s="1">
        <v>-69.382999999999996</v>
      </c>
      <c r="G15" s="1">
        <v>-83.548000000000002</v>
      </c>
      <c r="H15" s="1">
        <v>-137.01</v>
      </c>
      <c r="I15" s="1">
        <v>-210.18</v>
      </c>
      <c r="J15" s="1">
        <v>-317.16000000000003</v>
      </c>
      <c r="K15" s="1">
        <v>-460.6</v>
      </c>
      <c r="L15" s="1">
        <v>-589.83000000000004</v>
      </c>
      <c r="M15" s="1">
        <v>-24.523</v>
      </c>
    </row>
    <row r="16" spans="1:13">
      <c r="B16" t="s">
        <v>14</v>
      </c>
      <c r="C16" s="1">
        <v>13829</v>
      </c>
      <c r="D16" s="1">
        <v>7538.8</v>
      </c>
      <c r="E16" s="1">
        <v>7051.5</v>
      </c>
      <c r="F16" s="1">
        <v>7190.2</v>
      </c>
      <c r="G16" s="1">
        <v>8102.4</v>
      </c>
      <c r="H16" s="1">
        <v>8911.5</v>
      </c>
      <c r="I16" s="1">
        <v>9890.6</v>
      </c>
      <c r="J16" s="1">
        <v>10723</v>
      </c>
      <c r="K16" s="1">
        <v>11474</v>
      </c>
      <c r="L16" s="1">
        <v>11822</v>
      </c>
      <c r="M16" s="1">
        <v>13990</v>
      </c>
    </row>
    <row r="17" spans="1:13">
      <c r="B17" t="s">
        <v>15</v>
      </c>
      <c r="C17">
        <v>10.8</v>
      </c>
      <c r="D17">
        <v>81.900000000000006</v>
      </c>
      <c r="E17">
        <v>110.1</v>
      </c>
      <c r="F17">
        <v>126.4</v>
      </c>
      <c r="G17">
        <v>139.5</v>
      </c>
      <c r="H17">
        <v>159.4</v>
      </c>
      <c r="I17">
        <v>166.8</v>
      </c>
      <c r="J17">
        <v>173.7</v>
      </c>
      <c r="K17">
        <v>180</v>
      </c>
      <c r="L17">
        <v>189</v>
      </c>
      <c r="M17">
        <v>297.2</v>
      </c>
    </row>
    <row r="18" spans="1:13">
      <c r="B18" t="s">
        <v>16</v>
      </c>
      <c r="C18">
        <v>62.8</v>
      </c>
      <c r="D18">
        <v>102.8</v>
      </c>
      <c r="E18">
        <v>120.7</v>
      </c>
      <c r="F18">
        <v>132.80000000000001</v>
      </c>
      <c r="G18">
        <v>144.69999999999999</v>
      </c>
      <c r="H18">
        <v>163.6</v>
      </c>
      <c r="I18">
        <v>170.2</v>
      </c>
      <c r="J18">
        <v>176.7</v>
      </c>
      <c r="K18">
        <v>182.6</v>
      </c>
      <c r="L18">
        <v>191.2</v>
      </c>
      <c r="M18">
        <v>299.39999999999998</v>
      </c>
    </row>
    <row r="19" spans="1:13">
      <c r="B19" t="s">
        <v>17</v>
      </c>
      <c r="C19" t="s">
        <v>18</v>
      </c>
      <c r="D19" t="s">
        <v>18</v>
      </c>
      <c r="E19" t="s">
        <v>18</v>
      </c>
      <c r="F19" t="s">
        <v>18</v>
      </c>
      <c r="G19" t="s">
        <v>18</v>
      </c>
      <c r="H19" t="s">
        <v>18</v>
      </c>
      <c r="I19" t="s">
        <v>18</v>
      </c>
      <c r="J19" t="s">
        <v>18</v>
      </c>
      <c r="K19" t="s">
        <v>18</v>
      </c>
      <c r="L19" t="s">
        <v>18</v>
      </c>
      <c r="M19" t="s">
        <v>18</v>
      </c>
    </row>
    <row r="20" spans="1:13">
      <c r="A20" t="s">
        <v>21</v>
      </c>
      <c r="B20" t="s">
        <v>0</v>
      </c>
      <c r="C20" t="s">
        <v>23</v>
      </c>
      <c r="D20" t="s">
        <v>23</v>
      </c>
      <c r="E20" t="s">
        <v>23</v>
      </c>
      <c r="F20" t="s">
        <v>23</v>
      </c>
      <c r="G20" t="s">
        <v>23</v>
      </c>
      <c r="H20" t="s">
        <v>23</v>
      </c>
      <c r="I20" t="s">
        <v>23</v>
      </c>
      <c r="J20" t="s">
        <v>23</v>
      </c>
      <c r="K20" t="s">
        <v>23</v>
      </c>
      <c r="L20" t="s">
        <v>23</v>
      </c>
      <c r="M20" t="s">
        <v>23</v>
      </c>
    </row>
    <row r="21" spans="1:13">
      <c r="B21" t="s">
        <v>1</v>
      </c>
      <c r="C21">
        <v>5</v>
      </c>
      <c r="D21">
        <v>5</v>
      </c>
      <c r="E21">
        <v>5</v>
      </c>
      <c r="F21">
        <v>5</v>
      </c>
      <c r="G21">
        <v>5</v>
      </c>
      <c r="H21">
        <v>5</v>
      </c>
      <c r="I21">
        <v>5</v>
      </c>
      <c r="J21">
        <v>5</v>
      </c>
      <c r="K21">
        <v>5</v>
      </c>
      <c r="L21">
        <v>5</v>
      </c>
      <c r="M21">
        <v>5</v>
      </c>
    </row>
    <row r="22" spans="1:13">
      <c r="B22" t="s">
        <v>2</v>
      </c>
      <c r="C22">
        <v>521</v>
      </c>
      <c r="D22">
        <v>210</v>
      </c>
      <c r="E22">
        <v>107</v>
      </c>
      <c r="F22">
        <v>65</v>
      </c>
      <c r="G22">
        <v>53</v>
      </c>
      <c r="H22">
        <v>43</v>
      </c>
      <c r="I22">
        <v>35</v>
      </c>
      <c r="J22">
        <v>31</v>
      </c>
      <c r="K22">
        <v>27</v>
      </c>
      <c r="L22">
        <v>23</v>
      </c>
      <c r="M22">
        <v>23</v>
      </c>
    </row>
    <row r="23" spans="1:13">
      <c r="B23" t="s">
        <v>3</v>
      </c>
      <c r="C23" s="1">
        <v>4.8856000000000002</v>
      </c>
      <c r="D23" s="1">
        <v>15.583</v>
      </c>
      <c r="E23" s="1">
        <v>34.356000000000002</v>
      </c>
      <c r="F23" s="1">
        <v>52.087000000000003</v>
      </c>
      <c r="G23" s="1">
        <v>71.418999999999997</v>
      </c>
      <c r="H23" s="1">
        <v>89.289000000000001</v>
      </c>
      <c r="I23" s="1">
        <v>106.6</v>
      </c>
      <c r="J23" s="1">
        <v>125.34</v>
      </c>
      <c r="K23" s="1">
        <v>142.18</v>
      </c>
      <c r="L23" s="1">
        <v>160.19</v>
      </c>
      <c r="M23" s="1">
        <v>171.05</v>
      </c>
    </row>
    <row r="24" spans="1:13">
      <c r="B24" t="s">
        <v>4</v>
      </c>
      <c r="C24" s="1">
        <v>0.57555999999999996</v>
      </c>
      <c r="D24" s="1">
        <v>1.3675999999999999</v>
      </c>
      <c r="E24" s="1">
        <v>2.4758</v>
      </c>
      <c r="F24" s="1">
        <v>3.2976000000000001</v>
      </c>
      <c r="G24" s="1">
        <v>4.6044999999999998</v>
      </c>
      <c r="H24" s="1">
        <v>6.5800999999999998</v>
      </c>
      <c r="I24" s="1">
        <v>7.3333000000000004</v>
      </c>
      <c r="J24" s="1">
        <v>8.8926999999999996</v>
      </c>
      <c r="K24" s="1">
        <v>10.795</v>
      </c>
      <c r="L24" s="1">
        <v>10.112</v>
      </c>
      <c r="M24" s="1">
        <v>1.6059000000000001</v>
      </c>
    </row>
    <row r="25" spans="1:13">
      <c r="B25" t="s">
        <v>5</v>
      </c>
      <c r="C25" s="1">
        <v>3.4638</v>
      </c>
      <c r="D25" s="1">
        <v>12.538</v>
      </c>
      <c r="E25" s="1">
        <v>29.710999999999999</v>
      </c>
      <c r="F25" s="1">
        <v>45.567</v>
      </c>
      <c r="G25" s="1">
        <v>61.811999999999998</v>
      </c>
      <c r="H25" s="1">
        <v>76.302000000000007</v>
      </c>
      <c r="I25" s="1">
        <v>91.816000000000003</v>
      </c>
      <c r="J25" s="1">
        <v>107.67</v>
      </c>
      <c r="K25" s="1">
        <v>123.48</v>
      </c>
      <c r="L25" s="1">
        <v>138.65</v>
      </c>
      <c r="M25" s="1">
        <v>165.92</v>
      </c>
    </row>
    <row r="26" spans="1:13">
      <c r="B26" t="s">
        <v>6</v>
      </c>
      <c r="C26" s="1">
        <v>4.9273999999999996</v>
      </c>
      <c r="D26" s="1">
        <v>15.929</v>
      </c>
      <c r="E26" s="1">
        <v>35.174999999999997</v>
      </c>
      <c r="F26" s="1">
        <v>53.323999999999998</v>
      </c>
      <c r="G26" s="1">
        <v>72.936000000000007</v>
      </c>
      <c r="H26" s="1">
        <v>91.328000000000003</v>
      </c>
      <c r="I26" s="1">
        <v>109.18</v>
      </c>
      <c r="J26" s="1">
        <v>128.11000000000001</v>
      </c>
      <c r="K26" s="1">
        <v>146.31</v>
      </c>
      <c r="L26" s="1">
        <v>163.87</v>
      </c>
      <c r="M26" s="1">
        <v>171.14</v>
      </c>
    </row>
    <row r="27" spans="1:13">
      <c r="B27" t="s">
        <v>7</v>
      </c>
      <c r="C27" s="1">
        <v>6.0495000000000001</v>
      </c>
      <c r="D27" s="1">
        <v>17.856000000000002</v>
      </c>
      <c r="E27" s="1">
        <v>38.151000000000003</v>
      </c>
      <c r="F27" s="1">
        <v>56.542999999999999</v>
      </c>
      <c r="G27" s="1">
        <v>77.863</v>
      </c>
      <c r="H27" s="1">
        <v>98.158000000000001</v>
      </c>
      <c r="I27" s="1">
        <v>116.65</v>
      </c>
      <c r="J27" s="1">
        <v>136.85</v>
      </c>
      <c r="K27" s="1">
        <v>155.04</v>
      </c>
      <c r="L27" s="1">
        <v>171.19</v>
      </c>
      <c r="M27" s="1">
        <v>173.92</v>
      </c>
    </row>
    <row r="28" spans="1:13">
      <c r="B28" t="s">
        <v>8</v>
      </c>
      <c r="C28" s="1">
        <v>4.9192999999999998</v>
      </c>
      <c r="D28" s="1">
        <v>15.643000000000001</v>
      </c>
      <c r="E28" s="1">
        <v>34.444000000000003</v>
      </c>
      <c r="F28" s="1">
        <v>52.19</v>
      </c>
      <c r="G28" s="1">
        <v>71.563999999999993</v>
      </c>
      <c r="H28" s="1">
        <v>89.525999999999996</v>
      </c>
      <c r="I28" s="1">
        <v>106.84</v>
      </c>
      <c r="J28" s="1">
        <v>125.65</v>
      </c>
      <c r="K28" s="1">
        <v>142.57</v>
      </c>
      <c r="L28" s="1">
        <v>160.5</v>
      </c>
      <c r="M28" s="1">
        <v>171.06</v>
      </c>
    </row>
    <row r="29" spans="1:13">
      <c r="B29" s="1" t="s">
        <v>9</v>
      </c>
      <c r="C29" s="1">
        <v>2545.4</v>
      </c>
      <c r="D29" s="1">
        <v>3272.5</v>
      </c>
      <c r="E29" s="1">
        <v>3676.1</v>
      </c>
      <c r="F29" s="1">
        <v>3385.7</v>
      </c>
      <c r="G29" s="1">
        <v>3785.2</v>
      </c>
      <c r="H29" s="1">
        <v>3839.4</v>
      </c>
      <c r="I29" s="1">
        <v>3730.9</v>
      </c>
      <c r="J29" s="1">
        <v>3885.5</v>
      </c>
      <c r="K29" s="1">
        <v>3838.9</v>
      </c>
      <c r="L29" s="1">
        <v>3684.4</v>
      </c>
      <c r="M29" s="1">
        <v>3934.1</v>
      </c>
    </row>
    <row r="30" spans="1:13">
      <c r="B30" s="1" t="s">
        <v>10</v>
      </c>
      <c r="C30" s="1">
        <v>12608</v>
      </c>
      <c r="D30" s="1">
        <v>51387</v>
      </c>
      <c r="E30" s="1">
        <v>126940</v>
      </c>
      <c r="F30" s="1">
        <v>177050</v>
      </c>
      <c r="G30" s="1">
        <v>271440</v>
      </c>
      <c r="H30" s="1">
        <v>344640</v>
      </c>
      <c r="I30" s="1">
        <v>399540</v>
      </c>
      <c r="J30" s="1">
        <v>489390</v>
      </c>
      <c r="K30" s="1">
        <v>548840</v>
      </c>
      <c r="L30" s="1">
        <v>592460</v>
      </c>
      <c r="M30" s="1">
        <v>672990</v>
      </c>
    </row>
    <row r="31" spans="1:13">
      <c r="B31" s="1" t="s">
        <v>11</v>
      </c>
      <c r="C31" s="1">
        <v>0.33126</v>
      </c>
      <c r="D31" s="1">
        <v>1.8704000000000001</v>
      </c>
      <c r="E31" s="1">
        <v>6.1298000000000004</v>
      </c>
      <c r="F31" s="1">
        <v>10.874000000000001</v>
      </c>
      <c r="G31" s="1">
        <v>21.201000000000001</v>
      </c>
      <c r="H31" s="1">
        <v>43.298000000000002</v>
      </c>
      <c r="I31" s="1">
        <v>53.777000000000001</v>
      </c>
      <c r="J31" s="1">
        <v>79.081000000000003</v>
      </c>
      <c r="K31" s="1">
        <v>116.53</v>
      </c>
      <c r="L31" s="1">
        <v>102.26</v>
      </c>
      <c r="M31" s="1">
        <v>2.5789</v>
      </c>
    </row>
    <row r="32" spans="1:13">
      <c r="B32" s="1" t="s">
        <v>12</v>
      </c>
      <c r="C32" s="1">
        <v>-0.21817</v>
      </c>
      <c r="D32" s="1">
        <v>-0.75778000000000001</v>
      </c>
      <c r="E32" s="1">
        <v>-0.99280000000000002</v>
      </c>
      <c r="F32" s="1">
        <v>-1.1246</v>
      </c>
      <c r="G32" s="1">
        <v>-0.98836999999999997</v>
      </c>
      <c r="H32" s="1">
        <v>-0.92952999999999997</v>
      </c>
      <c r="I32" s="1">
        <v>-1.0578000000000001</v>
      </c>
      <c r="J32" s="1">
        <v>-0.93547000000000002</v>
      </c>
      <c r="K32" s="1">
        <v>-1.1478999999999999</v>
      </c>
      <c r="L32" s="1">
        <v>-1.0924</v>
      </c>
      <c r="M32" s="1">
        <v>-0.17435</v>
      </c>
    </row>
    <row r="33" spans="2:13">
      <c r="B33" s="1" t="s">
        <v>13</v>
      </c>
      <c r="C33" s="1">
        <v>-2.3247E-2</v>
      </c>
      <c r="D33" s="1">
        <v>-0.17680000000000001</v>
      </c>
      <c r="E33" s="1">
        <v>-0.63578000000000001</v>
      </c>
      <c r="F33" s="1">
        <v>-1.4918</v>
      </c>
      <c r="G33" s="1">
        <v>-2.3136999999999999</v>
      </c>
      <c r="H33" s="1">
        <v>-3.9916999999999998</v>
      </c>
      <c r="I33" s="1">
        <v>-5.2363999999999997</v>
      </c>
      <c r="J33" s="1">
        <v>-7.0495999999999999</v>
      </c>
      <c r="K33" s="1">
        <v>-10.862</v>
      </c>
      <c r="L33" s="1">
        <v>-11.137</v>
      </c>
      <c r="M33" s="1">
        <v>0.53413999999999995</v>
      </c>
    </row>
    <row r="34" spans="2:13">
      <c r="B34" s="1" t="s">
        <v>14</v>
      </c>
      <c r="C34" s="1">
        <v>254.54</v>
      </c>
      <c r="D34" s="1">
        <v>327.25</v>
      </c>
      <c r="E34" s="1">
        <v>367.61</v>
      </c>
      <c r="F34" s="1">
        <v>338.57</v>
      </c>
      <c r="G34" s="1">
        <v>378.52</v>
      </c>
      <c r="H34" s="1">
        <v>383.94</v>
      </c>
      <c r="I34" s="1">
        <v>373.09</v>
      </c>
      <c r="J34" s="1">
        <v>388.55</v>
      </c>
      <c r="K34" s="1">
        <v>383.89</v>
      </c>
      <c r="L34" s="1">
        <v>368.44</v>
      </c>
      <c r="M34" s="1">
        <v>393.41</v>
      </c>
    </row>
    <row r="35" spans="2:13">
      <c r="B35" s="1" t="s">
        <v>15</v>
      </c>
      <c r="C35">
        <v>10.8</v>
      </c>
      <c r="D35">
        <v>81.900000000000006</v>
      </c>
      <c r="E35">
        <v>110.1</v>
      </c>
      <c r="F35">
        <v>126.4</v>
      </c>
      <c r="G35">
        <v>139.5</v>
      </c>
      <c r="H35">
        <v>159.4</v>
      </c>
      <c r="I35">
        <v>166.8</v>
      </c>
      <c r="J35">
        <v>173.7</v>
      </c>
      <c r="K35">
        <v>180</v>
      </c>
      <c r="L35">
        <v>189</v>
      </c>
      <c r="M35">
        <v>297.2</v>
      </c>
    </row>
    <row r="36" spans="2:13">
      <c r="B36" s="1" t="s">
        <v>16</v>
      </c>
      <c r="C36">
        <v>62.8</v>
      </c>
      <c r="D36">
        <v>102.8</v>
      </c>
      <c r="E36">
        <v>120.7</v>
      </c>
      <c r="F36">
        <v>132.80000000000001</v>
      </c>
      <c r="G36">
        <v>144.69999999999999</v>
      </c>
      <c r="H36">
        <v>163.6</v>
      </c>
      <c r="I36">
        <v>170.2</v>
      </c>
      <c r="J36">
        <v>176.7</v>
      </c>
      <c r="K36">
        <v>182.6</v>
      </c>
      <c r="L36">
        <v>191.2</v>
      </c>
      <c r="M36">
        <v>299.39999999999998</v>
      </c>
    </row>
    <row r="37" spans="2:13">
      <c r="B37" s="1" t="s">
        <v>17</v>
      </c>
      <c r="C37" t="s">
        <v>18</v>
      </c>
      <c r="D37" t="s">
        <v>18</v>
      </c>
      <c r="E37" t="s">
        <v>18</v>
      </c>
      <c r="F37" t="s">
        <v>18</v>
      </c>
      <c r="G37" t="s">
        <v>18</v>
      </c>
      <c r="H37" t="s">
        <v>18</v>
      </c>
      <c r="I37" t="s">
        <v>18</v>
      </c>
      <c r="J37" t="s">
        <v>18</v>
      </c>
      <c r="K37" t="s">
        <v>18</v>
      </c>
      <c r="L37" t="s">
        <v>18</v>
      </c>
      <c r="M37" t="s">
        <v>18</v>
      </c>
    </row>
    <row r="38" spans="2:13">
      <c r="B38" s="1"/>
    </row>
    <row r="39" spans="2:13">
      <c r="B39" s="1"/>
    </row>
    <row r="40" spans="2:13">
      <c r="B40" s="1"/>
    </row>
  </sheetData>
  <phoneticPr fontId="0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3:D29"/>
  <sheetViews>
    <sheetView topLeftCell="A4" workbookViewId="0">
      <selection activeCell="F26" sqref="F26"/>
    </sheetView>
  </sheetViews>
  <sheetFormatPr defaultRowHeight="13.2"/>
  <cols>
    <col min="1" max="1" width="11.109375" bestFit="1" customWidth="1"/>
    <col min="2" max="2" width="11.109375" customWidth="1"/>
    <col min="3" max="3" width="9.88671875" bestFit="1" customWidth="1"/>
  </cols>
  <sheetData>
    <row r="13" spans="1:4">
      <c r="A13" s="46" t="s">
        <v>19</v>
      </c>
      <c r="B13" s="46" t="s">
        <v>43</v>
      </c>
      <c r="C13" s="46" t="s">
        <v>67</v>
      </c>
      <c r="D13" s="46" t="s">
        <v>45</v>
      </c>
    </row>
    <row r="14" spans="1:4">
      <c r="A14" s="46">
        <v>5</v>
      </c>
      <c r="B14" s="5">
        <f>A14/39.37</f>
        <v>0.12700025400050802</v>
      </c>
      <c r="C14" s="46">
        <v>107</v>
      </c>
      <c r="D14" s="10">
        <f>C14*0.4535*9.86</f>
        <v>478.45157</v>
      </c>
    </row>
    <row r="15" spans="1:4">
      <c r="A15" s="46">
        <v>10</v>
      </c>
      <c r="B15" s="5">
        <f t="shared" ref="B15:B29" si="0">A15/39.37</f>
        <v>0.25400050800101603</v>
      </c>
      <c r="C15" s="46">
        <v>106</v>
      </c>
      <c r="D15" s="10">
        <f t="shared" ref="D15:D28" si="1">C15*0.4535*9.86</f>
        <v>473.98005999999998</v>
      </c>
    </row>
    <row r="16" spans="1:4">
      <c r="A16" s="46">
        <v>15</v>
      </c>
      <c r="B16" s="5">
        <f t="shared" si="0"/>
        <v>0.38100076200152405</v>
      </c>
      <c r="C16" s="46">
        <v>101</v>
      </c>
      <c r="D16" s="10">
        <f t="shared" si="1"/>
        <v>451.62250999999998</v>
      </c>
    </row>
    <row r="17" spans="1:4">
      <c r="A17" s="46">
        <v>20</v>
      </c>
      <c r="B17" s="5">
        <f t="shared" si="0"/>
        <v>0.50800101600203207</v>
      </c>
      <c r="C17" s="46">
        <v>99</v>
      </c>
      <c r="D17" s="10">
        <f t="shared" si="1"/>
        <v>442.67948999999999</v>
      </c>
    </row>
    <row r="18" spans="1:4">
      <c r="A18" s="46">
        <v>25</v>
      </c>
      <c r="B18" s="5">
        <f t="shared" si="0"/>
        <v>0.63500127000254003</v>
      </c>
      <c r="C18" s="46">
        <v>99</v>
      </c>
      <c r="D18" s="10">
        <f t="shared" si="1"/>
        <v>442.67948999999999</v>
      </c>
    </row>
    <row r="19" spans="1:4">
      <c r="A19" s="46">
        <v>30</v>
      </c>
      <c r="B19" s="5">
        <f t="shared" si="0"/>
        <v>0.7620015240030481</v>
      </c>
      <c r="C19" s="46">
        <v>100</v>
      </c>
      <c r="D19" s="10">
        <f t="shared" si="1"/>
        <v>447.15100000000001</v>
      </c>
    </row>
    <row r="20" spans="1:4">
      <c r="A20" s="46">
        <v>35</v>
      </c>
      <c r="B20" s="5">
        <f t="shared" si="0"/>
        <v>0.88900177800355606</v>
      </c>
      <c r="C20" s="46">
        <v>97</v>
      </c>
      <c r="D20" s="10">
        <f t="shared" si="1"/>
        <v>433.73647</v>
      </c>
    </row>
    <row r="21" spans="1:4">
      <c r="A21" s="46">
        <v>40</v>
      </c>
      <c r="B21" s="5">
        <f t="shared" si="0"/>
        <v>1.0160020320040641</v>
      </c>
      <c r="C21" s="46">
        <v>96</v>
      </c>
      <c r="D21" s="10">
        <f t="shared" si="1"/>
        <v>429.26495999999997</v>
      </c>
    </row>
    <row r="22" spans="1:4">
      <c r="A22" s="46">
        <v>45</v>
      </c>
      <c r="B22" s="5">
        <f t="shared" si="0"/>
        <v>1.1430022860045721</v>
      </c>
      <c r="C22" s="46"/>
      <c r="D22" s="10"/>
    </row>
    <row r="23" spans="1:4">
      <c r="A23" s="46">
        <v>50</v>
      </c>
      <c r="B23" s="5">
        <f t="shared" si="0"/>
        <v>1.2700025400050801</v>
      </c>
      <c r="C23" s="46"/>
      <c r="D23" s="10"/>
    </row>
    <row r="24" spans="1:4">
      <c r="A24" s="46">
        <v>55</v>
      </c>
      <c r="B24" s="5">
        <f t="shared" si="0"/>
        <v>1.397002794005588</v>
      </c>
      <c r="C24" s="46">
        <v>106</v>
      </c>
      <c r="D24" s="10">
        <f t="shared" si="1"/>
        <v>473.98005999999998</v>
      </c>
    </row>
    <row r="25" spans="1:4">
      <c r="A25" s="46">
        <v>60</v>
      </c>
      <c r="B25" s="5">
        <f t="shared" si="0"/>
        <v>1.5240030480060962</v>
      </c>
      <c r="C25" s="46">
        <v>39</v>
      </c>
      <c r="D25" s="10">
        <f t="shared" si="1"/>
        <v>174.38889</v>
      </c>
    </row>
    <row r="26" spans="1:4">
      <c r="A26" s="46">
        <v>65</v>
      </c>
      <c r="B26" s="5">
        <f t="shared" si="0"/>
        <v>1.6510033020066042</v>
      </c>
      <c r="C26" s="46">
        <v>39</v>
      </c>
      <c r="D26" s="10">
        <f t="shared" si="1"/>
        <v>174.38889</v>
      </c>
    </row>
    <row r="27" spans="1:4">
      <c r="A27" s="46">
        <v>70</v>
      </c>
      <c r="B27" s="5">
        <f t="shared" si="0"/>
        <v>1.7780035560071121</v>
      </c>
      <c r="C27" s="46"/>
      <c r="D27" s="10"/>
    </row>
    <row r="28" spans="1:4">
      <c r="A28" s="46">
        <v>75</v>
      </c>
      <c r="B28" s="5">
        <f t="shared" si="0"/>
        <v>1.9050038100076201</v>
      </c>
      <c r="C28" s="46">
        <v>39</v>
      </c>
      <c r="D28" s="10">
        <f t="shared" si="1"/>
        <v>174.38889</v>
      </c>
    </row>
    <row r="29" spans="1:4">
      <c r="A29" s="46">
        <v>80</v>
      </c>
      <c r="B29" s="5">
        <f t="shared" si="0"/>
        <v>2.0320040640081283</v>
      </c>
      <c r="C29" s="46"/>
      <c r="D29" s="10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6:I23"/>
  <sheetViews>
    <sheetView workbookViewId="0">
      <selection activeCell="J23" sqref="J23"/>
    </sheetView>
  </sheetViews>
  <sheetFormatPr defaultRowHeight="13.2"/>
  <cols>
    <col min="1" max="1" width="11.109375" bestFit="1" customWidth="1"/>
    <col min="2" max="2" width="11.109375" customWidth="1"/>
    <col min="3" max="3" width="9.88671875" bestFit="1" customWidth="1"/>
    <col min="7" max="7" width="18.44140625" bestFit="1" customWidth="1"/>
  </cols>
  <sheetData>
    <row r="6" spans="1:9">
      <c r="C6" s="102" t="s">
        <v>68</v>
      </c>
      <c r="D6" s="103"/>
      <c r="E6" s="102" t="s">
        <v>69</v>
      </c>
      <c r="F6" s="103"/>
    </row>
    <row r="7" spans="1:9">
      <c r="A7" s="46" t="s">
        <v>19</v>
      </c>
      <c r="B7" s="46" t="s">
        <v>43</v>
      </c>
      <c r="C7" s="46" t="s">
        <v>67</v>
      </c>
      <c r="D7" s="46" t="s">
        <v>45</v>
      </c>
      <c r="E7" s="46" t="s">
        <v>67</v>
      </c>
      <c r="F7" s="46" t="s">
        <v>45</v>
      </c>
      <c r="G7" s="73" t="s">
        <v>70</v>
      </c>
    </row>
    <row r="8" spans="1:9">
      <c r="A8" s="46">
        <v>5</v>
      </c>
      <c r="B8" s="5">
        <f>A8/39.37</f>
        <v>0.12700025400050802</v>
      </c>
      <c r="C8" s="46">
        <v>113</v>
      </c>
      <c r="D8" s="10">
        <f>C8*0.4535*9.86</f>
        <v>505.28062999999997</v>
      </c>
      <c r="E8" s="46">
        <v>-216</v>
      </c>
      <c r="F8" s="10">
        <f>E8*0.4535*9.86</f>
        <v>-965.84615999999994</v>
      </c>
      <c r="G8" s="10">
        <f>C8-'Seal Drag Test - No oil'!C14</f>
        <v>6</v>
      </c>
    </row>
    <row r="9" spans="1:9">
      <c r="A9" s="46">
        <v>10</v>
      </c>
      <c r="B9" s="5">
        <f t="shared" ref="B9:B23" si="0">A9/39.37</f>
        <v>0.25400050800101603</v>
      </c>
      <c r="C9" s="46">
        <v>198</v>
      </c>
      <c r="D9" s="10">
        <f t="shared" ref="D9:D23" si="1">C9*0.4535*9.86</f>
        <v>885.35897999999997</v>
      </c>
      <c r="E9" s="46">
        <v>-298</v>
      </c>
      <c r="F9" s="10">
        <f t="shared" ref="F9:F23" si="2">E9*0.4535*9.86</f>
        <v>-1332.50998</v>
      </c>
      <c r="G9" s="10">
        <f>C9-'Seal Drag Test - No oil'!C15</f>
        <v>92</v>
      </c>
    </row>
    <row r="10" spans="1:9">
      <c r="A10" s="46">
        <v>15</v>
      </c>
      <c r="B10" s="5">
        <f t="shared" si="0"/>
        <v>0.38100076200152405</v>
      </c>
      <c r="C10" s="46">
        <v>350</v>
      </c>
      <c r="D10" s="10">
        <f t="shared" si="1"/>
        <v>1565.0284999999999</v>
      </c>
      <c r="E10" s="46">
        <v>-435</v>
      </c>
      <c r="F10" s="10">
        <f t="shared" si="2"/>
        <v>-1945.1068499999999</v>
      </c>
      <c r="G10" s="10">
        <f>C10-'Seal Drag Test - No oil'!C16</f>
        <v>249</v>
      </c>
    </row>
    <row r="11" spans="1:9">
      <c r="A11" s="46">
        <v>20</v>
      </c>
      <c r="B11" s="5">
        <f t="shared" si="0"/>
        <v>0.50800101600203207</v>
      </c>
      <c r="C11" s="46">
        <v>566</v>
      </c>
      <c r="D11" s="10">
        <f t="shared" si="1"/>
        <v>2530.8746599999995</v>
      </c>
      <c r="E11" s="46">
        <v>-525</v>
      </c>
      <c r="F11" s="10">
        <f t="shared" si="2"/>
        <v>-2347.5427500000001</v>
      </c>
      <c r="G11" s="10">
        <f>C11-'Seal Drag Test - No oil'!C17</f>
        <v>467</v>
      </c>
    </row>
    <row r="12" spans="1:9">
      <c r="A12" s="46">
        <v>25</v>
      </c>
      <c r="B12" s="5">
        <f t="shared" si="0"/>
        <v>0.63500127000254003</v>
      </c>
      <c r="C12" s="46">
        <v>849</v>
      </c>
      <c r="D12" s="10">
        <f t="shared" si="1"/>
        <v>3796.3119899999997</v>
      </c>
      <c r="E12" s="46">
        <v>-565</v>
      </c>
      <c r="F12" s="10">
        <f t="shared" si="2"/>
        <v>-2526.4031500000001</v>
      </c>
      <c r="G12" s="10">
        <f>C12-'Seal Drag Test - No oil'!C18</f>
        <v>750</v>
      </c>
    </row>
    <row r="13" spans="1:9">
      <c r="A13" s="46">
        <v>30</v>
      </c>
      <c r="B13" s="5">
        <f t="shared" si="0"/>
        <v>0.7620015240030481</v>
      </c>
      <c r="C13" s="46">
        <v>1120</v>
      </c>
      <c r="D13" s="10">
        <f t="shared" si="1"/>
        <v>5008.0911999999998</v>
      </c>
      <c r="E13" s="46"/>
      <c r="F13" s="10">
        <f t="shared" si="2"/>
        <v>0</v>
      </c>
      <c r="G13" s="10">
        <f>C13-'Seal Drag Test - No oil'!C19</f>
        <v>1020</v>
      </c>
    </row>
    <row r="14" spans="1:9">
      <c r="A14" s="46">
        <v>35</v>
      </c>
      <c r="B14" s="5">
        <f t="shared" si="0"/>
        <v>0.88900177800355606</v>
      </c>
      <c r="C14" s="46">
        <v>1585</v>
      </c>
      <c r="D14" s="10">
        <f>C14*0.4535*9.86</f>
        <v>7087.3433500000001</v>
      </c>
      <c r="E14" s="46"/>
      <c r="F14" s="10">
        <f t="shared" si="2"/>
        <v>0</v>
      </c>
      <c r="G14" s="10">
        <f>C14-'Seal Drag Test - No oil'!C20</f>
        <v>1488</v>
      </c>
    </row>
    <row r="15" spans="1:9">
      <c r="A15" s="46">
        <v>40</v>
      </c>
      <c r="B15" s="5">
        <f t="shared" si="0"/>
        <v>1.0160020320040641</v>
      </c>
      <c r="C15" s="46">
        <v>2045</v>
      </c>
      <c r="D15" s="10">
        <f>C15*0.4535*9.86</f>
        <v>9144.2379500000006</v>
      </c>
      <c r="E15" s="46"/>
      <c r="F15" s="10">
        <f t="shared" si="2"/>
        <v>0</v>
      </c>
      <c r="G15" s="10">
        <f>C15-'Seal Drag Test - No oil'!C21</f>
        <v>1949</v>
      </c>
    </row>
    <row r="16" spans="1:9">
      <c r="A16" s="46">
        <v>45</v>
      </c>
      <c r="B16" s="5">
        <f t="shared" si="0"/>
        <v>1.1430022860045721</v>
      </c>
      <c r="C16" s="46">
        <v>2592</v>
      </c>
      <c r="D16" s="10">
        <f t="shared" si="1"/>
        <v>11590.153919999999</v>
      </c>
      <c r="E16" s="46"/>
      <c r="F16" s="10">
        <f t="shared" si="2"/>
        <v>0</v>
      </c>
      <c r="G16" s="13">
        <f>C16-100</f>
        <v>2492</v>
      </c>
      <c r="I16" s="44" t="s">
        <v>71</v>
      </c>
    </row>
    <row r="17" spans="1:7">
      <c r="A17" s="46">
        <v>50</v>
      </c>
      <c r="B17" s="5">
        <f t="shared" si="0"/>
        <v>1.2700025400050801</v>
      </c>
      <c r="C17" s="46">
        <v>2980</v>
      </c>
      <c r="D17" s="10">
        <f t="shared" si="1"/>
        <v>13325.0998</v>
      </c>
      <c r="E17" s="46"/>
      <c r="F17" s="10">
        <f t="shared" si="2"/>
        <v>0</v>
      </c>
      <c r="G17" s="13">
        <f t="shared" ref="G17:G23" si="3">C17-100</f>
        <v>2880</v>
      </c>
    </row>
    <row r="18" spans="1:7">
      <c r="A18" s="46">
        <v>55</v>
      </c>
      <c r="B18" s="5">
        <f t="shared" si="0"/>
        <v>1.397002794005588</v>
      </c>
      <c r="C18" s="46">
        <v>3898</v>
      </c>
      <c r="D18" s="10">
        <f t="shared" si="1"/>
        <v>17429.94598</v>
      </c>
      <c r="E18" s="46"/>
      <c r="F18" s="10">
        <f t="shared" si="2"/>
        <v>0</v>
      </c>
      <c r="G18" s="13">
        <f t="shared" si="3"/>
        <v>3798</v>
      </c>
    </row>
    <row r="19" spans="1:7">
      <c r="A19" s="46">
        <v>60</v>
      </c>
      <c r="B19" s="5">
        <f t="shared" si="0"/>
        <v>1.5240030480060962</v>
      </c>
      <c r="C19" s="46">
        <v>4412</v>
      </c>
      <c r="D19" s="10">
        <f t="shared" si="1"/>
        <v>19728.30212</v>
      </c>
      <c r="E19" s="46"/>
      <c r="F19" s="10">
        <f t="shared" si="2"/>
        <v>0</v>
      </c>
      <c r="G19" s="13">
        <f t="shared" si="3"/>
        <v>4312</v>
      </c>
    </row>
    <row r="20" spans="1:7">
      <c r="A20" s="46">
        <v>65</v>
      </c>
      <c r="B20" s="5">
        <f t="shared" si="0"/>
        <v>1.6510033020066042</v>
      </c>
      <c r="C20" s="46">
        <v>4988</v>
      </c>
      <c r="D20" s="10">
        <f t="shared" si="1"/>
        <v>22303.891879999999</v>
      </c>
      <c r="E20" s="46"/>
      <c r="F20" s="10">
        <f t="shared" si="2"/>
        <v>0</v>
      </c>
      <c r="G20" s="13">
        <f t="shared" si="3"/>
        <v>4888</v>
      </c>
    </row>
    <row r="21" spans="1:7">
      <c r="A21" s="46">
        <v>70</v>
      </c>
      <c r="B21" s="5">
        <f t="shared" si="0"/>
        <v>1.7780035560071121</v>
      </c>
      <c r="C21" s="46">
        <v>5276</v>
      </c>
      <c r="D21" s="10">
        <f t="shared" si="1"/>
        <v>23591.686760000001</v>
      </c>
      <c r="E21" s="46"/>
      <c r="F21" s="10">
        <f t="shared" si="2"/>
        <v>0</v>
      </c>
      <c r="G21" s="13">
        <f t="shared" si="3"/>
        <v>5176</v>
      </c>
    </row>
    <row r="22" spans="1:7">
      <c r="A22" s="46">
        <v>75</v>
      </c>
      <c r="B22" s="5">
        <f t="shared" si="0"/>
        <v>1.9050038100076201</v>
      </c>
      <c r="C22" s="46">
        <v>5740</v>
      </c>
      <c r="D22" s="10">
        <f t="shared" si="1"/>
        <v>25666.467400000001</v>
      </c>
      <c r="E22" s="46"/>
      <c r="F22" s="10">
        <f t="shared" si="2"/>
        <v>0</v>
      </c>
      <c r="G22" s="13">
        <f t="shared" si="3"/>
        <v>5640</v>
      </c>
    </row>
    <row r="23" spans="1:7">
      <c r="A23" s="46">
        <v>80</v>
      </c>
      <c r="B23" s="5">
        <f t="shared" si="0"/>
        <v>2.0320040640081283</v>
      </c>
      <c r="C23" s="46">
        <v>5895</v>
      </c>
      <c r="D23" s="10">
        <f t="shared" si="1"/>
        <v>26359.551449999999</v>
      </c>
      <c r="E23" s="46"/>
      <c r="F23" s="10">
        <f t="shared" si="2"/>
        <v>0</v>
      </c>
      <c r="G23" s="13">
        <f t="shared" si="3"/>
        <v>5795</v>
      </c>
    </row>
  </sheetData>
  <mergeCells count="2">
    <mergeCell ref="C6:D6"/>
    <mergeCell ref="E6:F6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3:D28"/>
  <sheetViews>
    <sheetView workbookViewId="0">
      <selection sqref="A1:XFD1048576"/>
    </sheetView>
  </sheetViews>
  <sheetFormatPr defaultRowHeight="13.2"/>
  <cols>
    <col min="1" max="1" width="11.109375" bestFit="1" customWidth="1"/>
    <col min="2" max="2" width="11.109375" customWidth="1"/>
    <col min="3" max="3" width="9.88671875" bestFit="1" customWidth="1"/>
  </cols>
  <sheetData>
    <row r="13" spans="1:4">
      <c r="A13" s="46" t="s">
        <v>19</v>
      </c>
      <c r="B13" s="46" t="s">
        <v>43</v>
      </c>
      <c r="C13" s="46" t="s">
        <v>67</v>
      </c>
      <c r="D13" s="46" t="s">
        <v>45</v>
      </c>
    </row>
    <row r="14" spans="1:4">
      <c r="A14" s="46">
        <v>5</v>
      </c>
      <c r="B14" s="5">
        <f>A14/39.37</f>
        <v>0.12700025400050802</v>
      </c>
      <c r="C14" s="46">
        <v>22</v>
      </c>
      <c r="D14" s="10">
        <f>C14*0.4535*9.86</f>
        <v>98.373220000000003</v>
      </c>
    </row>
    <row r="15" spans="1:4">
      <c r="A15" s="46">
        <v>10</v>
      </c>
      <c r="B15" s="5">
        <f t="shared" ref="B15:B28" si="0">A15/39.37</f>
        <v>0.25400050800101603</v>
      </c>
      <c r="C15" s="46">
        <v>18</v>
      </c>
      <c r="D15" s="10">
        <f t="shared" ref="D15:D23" si="1">C15*0.4535*9.86</f>
        <v>80.487179999999995</v>
      </c>
    </row>
    <row r="16" spans="1:4">
      <c r="A16" s="46">
        <v>15</v>
      </c>
      <c r="B16" s="5">
        <f t="shared" si="0"/>
        <v>0.38100076200152405</v>
      </c>
      <c r="C16" s="46">
        <v>20</v>
      </c>
      <c r="D16" s="10">
        <f t="shared" si="1"/>
        <v>89.430199999999999</v>
      </c>
    </row>
    <row r="17" spans="1:4">
      <c r="A17" s="46">
        <v>20</v>
      </c>
      <c r="B17" s="5">
        <f t="shared" si="0"/>
        <v>0.50800101600203207</v>
      </c>
      <c r="C17" s="46">
        <v>23</v>
      </c>
      <c r="D17" s="10">
        <f t="shared" si="1"/>
        <v>102.84473</v>
      </c>
    </row>
    <row r="18" spans="1:4">
      <c r="A18" s="46">
        <v>25</v>
      </c>
      <c r="B18" s="5">
        <f t="shared" si="0"/>
        <v>0.63500127000254003</v>
      </c>
      <c r="C18" s="46">
        <v>26</v>
      </c>
      <c r="D18" s="10">
        <f t="shared" si="1"/>
        <v>116.25926</v>
      </c>
    </row>
    <row r="19" spans="1:4">
      <c r="A19" s="46">
        <v>30</v>
      </c>
      <c r="B19" s="5">
        <f t="shared" si="0"/>
        <v>0.7620015240030481</v>
      </c>
      <c r="C19" s="46">
        <v>33</v>
      </c>
      <c r="D19" s="10">
        <f t="shared" si="1"/>
        <v>147.55983000000001</v>
      </c>
    </row>
    <row r="20" spans="1:4">
      <c r="A20" s="46">
        <v>35</v>
      </c>
      <c r="B20" s="5">
        <f t="shared" si="0"/>
        <v>0.88900177800355606</v>
      </c>
      <c r="C20" s="46">
        <v>36</v>
      </c>
      <c r="D20" s="10">
        <f t="shared" si="1"/>
        <v>160.97435999999999</v>
      </c>
    </row>
    <row r="21" spans="1:4">
      <c r="A21" s="46">
        <v>40</v>
      </c>
      <c r="B21" s="5">
        <f t="shared" si="0"/>
        <v>1.0160020320040641</v>
      </c>
      <c r="C21" s="46">
        <v>43</v>
      </c>
      <c r="D21" s="10">
        <f t="shared" si="1"/>
        <v>192.27493000000001</v>
      </c>
    </row>
    <row r="22" spans="1:4">
      <c r="A22" s="46">
        <v>45</v>
      </c>
      <c r="B22" s="5">
        <f t="shared" si="0"/>
        <v>1.1430022860045721</v>
      </c>
      <c r="C22" s="46">
        <v>45</v>
      </c>
      <c r="D22" s="10">
        <f>C22*0.4535*9.86</f>
        <v>201.21794999999997</v>
      </c>
    </row>
    <row r="23" spans="1:4">
      <c r="A23" s="46">
        <v>50</v>
      </c>
      <c r="B23" s="5">
        <f t="shared" si="0"/>
        <v>1.2700025400050801</v>
      </c>
      <c r="C23" s="46">
        <v>48</v>
      </c>
      <c r="D23" s="10">
        <f t="shared" si="1"/>
        <v>214.63247999999999</v>
      </c>
    </row>
    <row r="24" spans="1:4">
      <c r="A24" s="46">
        <v>60</v>
      </c>
      <c r="B24" s="5">
        <f t="shared" si="0"/>
        <v>1.5240030480060962</v>
      </c>
      <c r="C24" s="46"/>
      <c r="D24" s="10"/>
    </row>
    <row r="25" spans="1:4">
      <c r="A25" s="46">
        <v>65</v>
      </c>
      <c r="B25" s="5">
        <f t="shared" si="0"/>
        <v>1.6510033020066042</v>
      </c>
      <c r="C25" s="46"/>
      <c r="D25" s="10"/>
    </row>
    <row r="26" spans="1:4">
      <c r="A26" s="46">
        <v>70</v>
      </c>
      <c r="B26" s="5">
        <f t="shared" si="0"/>
        <v>1.7780035560071121</v>
      </c>
      <c r="C26" s="46"/>
      <c r="D26" s="10"/>
    </row>
    <row r="27" spans="1:4">
      <c r="A27" s="46">
        <v>75</v>
      </c>
      <c r="B27" s="5">
        <f t="shared" si="0"/>
        <v>1.9050038100076201</v>
      </c>
      <c r="C27" s="46"/>
      <c r="D27" s="10"/>
    </row>
    <row r="28" spans="1:4">
      <c r="A28" s="46">
        <v>80</v>
      </c>
      <c r="B28" s="5">
        <f t="shared" si="0"/>
        <v>2.0320040640081283</v>
      </c>
      <c r="C28" s="46"/>
      <c r="D28" s="10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6:H23"/>
  <sheetViews>
    <sheetView workbookViewId="0">
      <selection activeCell="F15" sqref="F15"/>
    </sheetView>
  </sheetViews>
  <sheetFormatPr defaultRowHeight="13.2"/>
  <cols>
    <col min="1" max="1" width="11.109375" bestFit="1" customWidth="1"/>
    <col min="2" max="2" width="11.109375" customWidth="1"/>
    <col min="3" max="3" width="9.88671875" bestFit="1" customWidth="1"/>
    <col min="4" max="4" width="18" bestFit="1" customWidth="1"/>
    <col min="6" max="6" width="22.33203125" bestFit="1" customWidth="1"/>
    <col min="7" max="7" width="18.44140625" bestFit="1" customWidth="1"/>
  </cols>
  <sheetData>
    <row r="6" spans="1:6">
      <c r="C6" s="74"/>
      <c r="D6" s="75"/>
    </row>
    <row r="7" spans="1:6">
      <c r="A7" s="46" t="s">
        <v>19</v>
      </c>
      <c r="B7" s="46" t="s">
        <v>43</v>
      </c>
      <c r="C7" s="46" t="s">
        <v>67</v>
      </c>
      <c r="D7" s="45" t="s">
        <v>72</v>
      </c>
      <c r="E7" s="46" t="s">
        <v>45</v>
      </c>
      <c r="F7" s="74" t="s">
        <v>70</v>
      </c>
    </row>
    <row r="8" spans="1:6">
      <c r="A8" s="46">
        <v>5</v>
      </c>
      <c r="B8" s="5">
        <f>A8/39.37</f>
        <v>0.12700025400050802</v>
      </c>
      <c r="C8" s="46">
        <v>22</v>
      </c>
      <c r="D8" s="46"/>
      <c r="E8" s="10">
        <f>C8*0.4535*9.86</f>
        <v>98.373220000000003</v>
      </c>
      <c r="F8" s="10">
        <f>C8-'Gerotorless piston- No  oil'!$C$14</f>
        <v>0</v>
      </c>
    </row>
    <row r="9" spans="1:6">
      <c r="A9" s="46">
        <v>10</v>
      </c>
      <c r="B9" s="5">
        <f t="shared" ref="B9:B23" si="0">A9/39.37</f>
        <v>0.25400050800101603</v>
      </c>
      <c r="C9" s="46">
        <v>32</v>
      </c>
      <c r="D9" s="46"/>
      <c r="E9" s="10">
        <f t="shared" ref="E9:E23" si="1">C9*0.4535*9.86</f>
        <v>143.08832000000001</v>
      </c>
      <c r="F9" s="10">
        <f>C9-'Gerotorless piston- No  oil'!$C$14</f>
        <v>10</v>
      </c>
    </row>
    <row r="10" spans="1:6">
      <c r="A10" s="46">
        <v>15</v>
      </c>
      <c r="B10" s="5">
        <f t="shared" si="0"/>
        <v>0.38100076200152405</v>
      </c>
      <c r="C10" s="46">
        <v>64</v>
      </c>
      <c r="D10" s="46"/>
      <c r="E10" s="10">
        <f t="shared" si="1"/>
        <v>286.17664000000002</v>
      </c>
      <c r="F10" s="10">
        <f>C10-'Gerotorless piston- No  oil'!$C$14</f>
        <v>42</v>
      </c>
    </row>
    <row r="11" spans="1:6">
      <c r="A11" s="46">
        <v>20</v>
      </c>
      <c r="B11" s="5">
        <f t="shared" si="0"/>
        <v>0.50800101600203207</v>
      </c>
      <c r="C11" s="46">
        <v>111</v>
      </c>
      <c r="D11" s="46"/>
      <c r="E11" s="10">
        <f t="shared" si="1"/>
        <v>496.33760999999998</v>
      </c>
      <c r="F11" s="10">
        <f>C11-'Gerotorless piston- No  oil'!$C$14</f>
        <v>89</v>
      </c>
    </row>
    <row r="12" spans="1:6">
      <c r="A12" s="46">
        <v>25</v>
      </c>
      <c r="B12" s="5">
        <f t="shared" si="0"/>
        <v>0.63500127000254003</v>
      </c>
      <c r="C12" s="46">
        <v>173</v>
      </c>
      <c r="D12" s="46"/>
      <c r="E12" s="10">
        <f t="shared" si="1"/>
        <v>773.57123000000001</v>
      </c>
      <c r="F12" s="10">
        <f>C12-'Gerotorless piston- No  oil'!$C$14</f>
        <v>151</v>
      </c>
    </row>
    <row r="13" spans="1:6">
      <c r="A13" s="46">
        <v>30</v>
      </c>
      <c r="B13" s="5">
        <f t="shared" si="0"/>
        <v>0.7620015240030481</v>
      </c>
      <c r="C13" s="46">
        <v>247</v>
      </c>
      <c r="D13" s="46"/>
      <c r="E13" s="10">
        <f t="shared" si="1"/>
        <v>1104.4629699999998</v>
      </c>
      <c r="F13" s="10">
        <f>C13-'Gerotorless piston- No  oil'!$C$14</f>
        <v>225</v>
      </c>
    </row>
    <row r="14" spans="1:6">
      <c r="A14" s="46">
        <v>35</v>
      </c>
      <c r="B14" s="5">
        <f t="shared" si="0"/>
        <v>0.88900177800355606</v>
      </c>
      <c r="C14" s="46">
        <v>340</v>
      </c>
      <c r="D14" s="46"/>
      <c r="E14" s="10">
        <f t="shared" si="1"/>
        <v>1520.3134</v>
      </c>
      <c r="F14" s="10">
        <f>C14-'Gerotorless piston- No  oil'!$C$14</f>
        <v>318</v>
      </c>
    </row>
    <row r="15" spans="1:6">
      <c r="A15" s="46">
        <v>40</v>
      </c>
      <c r="B15" s="5">
        <f t="shared" si="0"/>
        <v>1.0160020320040641</v>
      </c>
      <c r="C15" s="46">
        <v>444</v>
      </c>
      <c r="D15" s="46"/>
      <c r="E15" s="10">
        <f t="shared" si="1"/>
        <v>1985.3504399999999</v>
      </c>
      <c r="F15" s="10">
        <f>C15-'Gerotorless piston- No  oil'!$C$14</f>
        <v>422</v>
      </c>
    </row>
    <row r="16" spans="1:6">
      <c r="A16" s="46">
        <v>45</v>
      </c>
      <c r="B16" s="5">
        <f t="shared" si="0"/>
        <v>1.1430022860045721</v>
      </c>
      <c r="C16" s="46">
        <v>559</v>
      </c>
      <c r="D16" s="46"/>
      <c r="E16" s="10">
        <f t="shared" si="1"/>
        <v>2499.5740900000001</v>
      </c>
      <c r="F16" s="10">
        <f>C16-'Gerotorless piston- No  oil'!$C$14</f>
        <v>537</v>
      </c>
    </row>
    <row r="17" spans="1:8">
      <c r="A17" s="46">
        <v>50</v>
      </c>
      <c r="B17" s="5">
        <f t="shared" si="0"/>
        <v>1.2700025400050801</v>
      </c>
      <c r="C17" s="46">
        <v>695</v>
      </c>
      <c r="D17" s="46">
        <v>694</v>
      </c>
      <c r="E17" s="10">
        <f t="shared" si="1"/>
        <v>3107.6994500000001</v>
      </c>
      <c r="F17" s="10">
        <f>C17-'Gerotorless piston- No  oil'!$C$14</f>
        <v>673</v>
      </c>
    </row>
    <row r="18" spans="1:8">
      <c r="A18" s="46">
        <v>55</v>
      </c>
      <c r="B18" s="5">
        <f t="shared" si="0"/>
        <v>1.397002794005588</v>
      </c>
      <c r="C18" s="46">
        <v>841</v>
      </c>
      <c r="D18" s="46"/>
      <c r="E18" s="10">
        <f t="shared" si="1"/>
        <v>3760.53991</v>
      </c>
      <c r="F18" s="13">
        <f>C18-50</f>
        <v>791</v>
      </c>
      <c r="H18" s="44" t="s">
        <v>73</v>
      </c>
    </row>
    <row r="19" spans="1:8">
      <c r="A19" s="46">
        <v>60</v>
      </c>
      <c r="B19" s="5">
        <f t="shared" si="0"/>
        <v>1.5240030480060962</v>
      </c>
      <c r="C19" s="46">
        <v>995</v>
      </c>
      <c r="D19" s="46">
        <v>1011</v>
      </c>
      <c r="E19" s="10">
        <f t="shared" si="1"/>
        <v>4449.1524499999996</v>
      </c>
      <c r="F19" s="13">
        <f t="shared" ref="F19:F23" si="2">C19-50</f>
        <v>945</v>
      </c>
    </row>
    <row r="20" spans="1:8">
      <c r="A20" s="46">
        <v>65</v>
      </c>
      <c r="B20" s="5">
        <f t="shared" si="0"/>
        <v>1.6510033020066042</v>
      </c>
      <c r="C20" s="46">
        <v>1187</v>
      </c>
      <c r="D20" s="46"/>
      <c r="E20" s="10">
        <f t="shared" si="1"/>
        <v>5307.6823699999995</v>
      </c>
      <c r="F20" s="13">
        <f t="shared" si="2"/>
        <v>1137</v>
      </c>
    </row>
    <row r="21" spans="1:8">
      <c r="A21" s="46">
        <v>70</v>
      </c>
      <c r="B21" s="5">
        <f t="shared" si="0"/>
        <v>1.7780035560071121</v>
      </c>
      <c r="C21" s="46">
        <v>1388</v>
      </c>
      <c r="D21" s="46">
        <v>1385</v>
      </c>
      <c r="E21" s="10">
        <f t="shared" si="1"/>
        <v>6206.4558799999995</v>
      </c>
      <c r="F21" s="13">
        <f t="shared" si="2"/>
        <v>1338</v>
      </c>
    </row>
    <row r="22" spans="1:8">
      <c r="A22" s="46">
        <v>75</v>
      </c>
      <c r="B22" s="5">
        <f t="shared" si="0"/>
        <v>1.9050038100076201</v>
      </c>
      <c r="C22" s="46">
        <v>1604</v>
      </c>
      <c r="D22" s="46"/>
      <c r="E22" s="10">
        <f t="shared" si="1"/>
        <v>7172.3020399999996</v>
      </c>
      <c r="F22" s="13">
        <f t="shared" si="2"/>
        <v>1554</v>
      </c>
    </row>
    <row r="23" spans="1:8">
      <c r="A23" s="46">
        <v>80</v>
      </c>
      <c r="B23" s="5">
        <f t="shared" si="0"/>
        <v>2.0320040640081283</v>
      </c>
      <c r="C23" s="46">
        <v>1803</v>
      </c>
      <c r="D23" s="46">
        <v>1808</v>
      </c>
      <c r="E23" s="10">
        <f t="shared" si="1"/>
        <v>8062.1325299999999</v>
      </c>
      <c r="F23" s="13">
        <f t="shared" si="2"/>
        <v>1753</v>
      </c>
    </row>
  </sheetData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33"/>
  <sheetViews>
    <sheetView workbookViewId="0">
      <selection activeCell="B11" sqref="B11"/>
    </sheetView>
  </sheetViews>
  <sheetFormatPr defaultRowHeight="13.2"/>
  <cols>
    <col min="1" max="1" width="10.33203125" style="76" customWidth="1"/>
    <col min="2" max="2" width="9.88671875" style="76" customWidth="1"/>
    <col min="3" max="3" width="8.88671875" style="76"/>
    <col min="4" max="4" width="9.5546875" style="76" bestFit="1" customWidth="1"/>
    <col min="5" max="7" width="8.88671875" style="76"/>
    <col min="8" max="8" width="27.88671875" style="76" customWidth="1"/>
    <col min="9" max="16384" width="8.88671875" style="76"/>
  </cols>
  <sheetData>
    <row r="1" spans="1:3">
      <c r="A1" s="76" t="s">
        <v>85</v>
      </c>
    </row>
    <row r="6" spans="1:3">
      <c r="A6" s="76" t="s">
        <v>84</v>
      </c>
    </row>
    <row r="8" spans="1:3">
      <c r="A8" s="76" t="s">
        <v>74</v>
      </c>
    </row>
    <row r="9" spans="1:3">
      <c r="A9" s="76" t="s">
        <v>75</v>
      </c>
    </row>
    <row r="10" spans="1:3">
      <c r="A10" s="76" t="s">
        <v>76</v>
      </c>
    </row>
    <row r="13" spans="1:3">
      <c r="A13" s="76" t="s">
        <v>77</v>
      </c>
    </row>
    <row r="14" spans="1:3">
      <c r="A14" s="77" t="s">
        <v>38</v>
      </c>
      <c r="B14" s="77" t="s">
        <v>65</v>
      </c>
      <c r="C14" s="77" t="s">
        <v>78</v>
      </c>
    </row>
    <row r="15" spans="1:3">
      <c r="A15" s="77">
        <v>5</v>
      </c>
      <c r="B15" s="77">
        <v>253</v>
      </c>
      <c r="C15" s="77">
        <v>5.65</v>
      </c>
    </row>
    <row r="16" spans="1:3">
      <c r="A16" s="77">
        <v>7.5</v>
      </c>
      <c r="B16" s="77">
        <v>360</v>
      </c>
      <c r="C16" s="77">
        <v>14.1</v>
      </c>
    </row>
    <row r="17" spans="1:8">
      <c r="A17" s="77">
        <v>10</v>
      </c>
      <c r="B17" s="77">
        <v>486</v>
      </c>
      <c r="C17" s="77">
        <v>18.5</v>
      </c>
    </row>
    <row r="18" spans="1:8">
      <c r="A18" s="77">
        <v>12.5</v>
      </c>
      <c r="B18" s="77">
        <v>544</v>
      </c>
      <c r="C18" s="77">
        <v>22.5</v>
      </c>
    </row>
    <row r="21" spans="1:8">
      <c r="A21" s="76" t="s">
        <v>52</v>
      </c>
    </row>
    <row r="22" spans="1:8" ht="52.8">
      <c r="A22" s="77" t="s">
        <v>38</v>
      </c>
      <c r="B22" s="77" t="s">
        <v>43</v>
      </c>
      <c r="C22" s="77" t="s">
        <v>67</v>
      </c>
      <c r="D22" s="77" t="s">
        <v>45</v>
      </c>
      <c r="E22" s="77" t="s">
        <v>78</v>
      </c>
      <c r="F22" s="77" t="s">
        <v>79</v>
      </c>
      <c r="G22" s="78" t="s">
        <v>58</v>
      </c>
      <c r="H22" s="79" t="s">
        <v>40</v>
      </c>
    </row>
    <row r="23" spans="1:8">
      <c r="A23" s="77">
        <v>5</v>
      </c>
      <c r="B23" s="77">
        <f>A23*0.0254</f>
        <v>0.127</v>
      </c>
      <c r="C23" s="77">
        <v>255</v>
      </c>
      <c r="D23" s="80">
        <f>C23*0.45359*9.806</f>
        <v>1134.2154026999999</v>
      </c>
      <c r="E23" s="77">
        <v>4.9000000000000004</v>
      </c>
      <c r="F23" s="80">
        <f>D23*B23</f>
        <v>144.0453561429</v>
      </c>
      <c r="G23" s="81">
        <f>E23^2/50</f>
        <v>0.48020000000000013</v>
      </c>
      <c r="H23" s="81">
        <f>G23*100/F23</f>
        <v>0.33336722047715189</v>
      </c>
    </row>
    <row r="24" spans="1:8">
      <c r="A24" s="77">
        <v>7.5</v>
      </c>
      <c r="B24" s="77">
        <f t="shared" ref="B24:B26" si="0">A24*0.0254</f>
        <v>0.1905</v>
      </c>
      <c r="C24" s="77">
        <v>365</v>
      </c>
      <c r="D24" s="80">
        <f t="shared" ref="D24:D26" si="1">C24*0.45359*9.806</f>
        <v>1623.4847920999998</v>
      </c>
      <c r="E24" s="77">
        <v>12</v>
      </c>
      <c r="F24" s="80">
        <f t="shared" ref="F24:F26" si="2">D24*B24</f>
        <v>309.27385289504997</v>
      </c>
      <c r="G24" s="81">
        <f t="shared" ref="G24:G26" si="3">E24^2/50</f>
        <v>2.88</v>
      </c>
      <c r="H24" s="81">
        <f t="shared" ref="H24:H26" si="4">G24*100/F24</f>
        <v>0.93121354199228379</v>
      </c>
    </row>
    <row r="25" spans="1:8">
      <c r="A25" s="77">
        <v>10</v>
      </c>
      <c r="B25" s="77">
        <f t="shared" si="0"/>
        <v>0.254</v>
      </c>
      <c r="C25" s="77">
        <v>507</v>
      </c>
      <c r="D25" s="80">
        <f t="shared" si="1"/>
        <v>2255.0870947799995</v>
      </c>
      <c r="E25" s="77">
        <v>18.100000000000001</v>
      </c>
      <c r="F25" s="80">
        <f t="shared" si="2"/>
        <v>572.7921220741199</v>
      </c>
      <c r="G25" s="81">
        <f t="shared" si="3"/>
        <v>6.5522000000000018</v>
      </c>
      <c r="H25" s="81">
        <f t="shared" si="4"/>
        <v>1.1439053973497457</v>
      </c>
    </row>
    <row r="26" spans="1:8">
      <c r="A26" s="77">
        <v>12.5</v>
      </c>
      <c r="B26" s="77">
        <f t="shared" si="0"/>
        <v>0.3175</v>
      </c>
      <c r="C26" s="77">
        <v>573</v>
      </c>
      <c r="D26" s="80">
        <f t="shared" si="1"/>
        <v>2548.6487284199998</v>
      </c>
      <c r="E26" s="77">
        <v>21.3</v>
      </c>
      <c r="F26" s="80">
        <f t="shared" si="2"/>
        <v>809.19597127334998</v>
      </c>
      <c r="G26" s="81">
        <f t="shared" si="3"/>
        <v>9.0738000000000003</v>
      </c>
      <c r="H26" s="81">
        <f t="shared" si="4"/>
        <v>1.121335291094131</v>
      </c>
    </row>
    <row r="28" spans="1:8">
      <c r="A28" s="76" t="s">
        <v>80</v>
      </c>
      <c r="B28" s="76" t="s">
        <v>81</v>
      </c>
      <c r="E28" s="76" t="s">
        <v>82</v>
      </c>
    </row>
    <row r="29" spans="1:8">
      <c r="A29" s="77" t="s">
        <v>38</v>
      </c>
      <c r="B29" s="77" t="s">
        <v>65</v>
      </c>
      <c r="C29" s="77" t="s">
        <v>78</v>
      </c>
      <c r="E29" s="77" t="s">
        <v>38</v>
      </c>
      <c r="F29" s="77" t="s">
        <v>65</v>
      </c>
      <c r="G29" s="77"/>
    </row>
    <row r="30" spans="1:8">
      <c r="A30" s="77">
        <v>5</v>
      </c>
      <c r="B30" s="77">
        <v>379</v>
      </c>
      <c r="C30" s="77">
        <v>0</v>
      </c>
      <c r="E30" s="77">
        <v>5</v>
      </c>
      <c r="F30" s="77">
        <v>659</v>
      </c>
    </row>
    <row r="31" spans="1:8">
      <c r="A31" s="77">
        <v>7.5</v>
      </c>
      <c r="B31" s="77">
        <v>477</v>
      </c>
      <c r="C31" s="77">
        <v>0</v>
      </c>
      <c r="E31" s="77">
        <v>7.5</v>
      </c>
      <c r="F31" s="77">
        <v>1106</v>
      </c>
    </row>
    <row r="33" spans="1:1">
      <c r="A33" s="76" t="s">
        <v>83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75"/>
  <sheetViews>
    <sheetView workbookViewId="0">
      <pane ySplit="1080" topLeftCell="A40" activePane="bottomLeft"/>
      <selection activeCell="K28" sqref="K28:K31"/>
      <selection pane="bottomLeft" activeCell="I64" sqref="I64"/>
    </sheetView>
  </sheetViews>
  <sheetFormatPr defaultColWidth="9.109375" defaultRowHeight="13.2"/>
  <cols>
    <col min="1" max="1" width="15" style="2" customWidth="1"/>
    <col min="2" max="2" width="8.33203125" style="2" customWidth="1"/>
    <col min="3" max="3" width="6.88671875" style="2" customWidth="1"/>
    <col min="4" max="4" width="6.33203125" style="11" customWidth="1"/>
    <col min="5" max="5" width="6.88671875" style="11" customWidth="1"/>
    <col min="6" max="6" width="6.5546875" style="2" customWidth="1"/>
    <col min="7" max="7" width="7.33203125" style="8" customWidth="1"/>
    <col min="8" max="8" width="11.44140625" style="11" customWidth="1"/>
    <col min="9" max="9" width="9.109375" style="11" customWidth="1"/>
    <col min="10" max="10" width="21.6640625" style="2" customWidth="1"/>
    <col min="11" max="11" width="38.33203125" style="2" bestFit="1" customWidth="1"/>
    <col min="12" max="16384" width="9.109375" style="2"/>
  </cols>
  <sheetData>
    <row r="1" spans="1:11" s="12" customFormat="1" ht="40.950000000000003" customHeight="1" thickBot="1">
      <c r="A1" s="25" t="s">
        <v>39</v>
      </c>
      <c r="B1" s="25" t="s">
        <v>38</v>
      </c>
      <c r="C1" s="26" t="s">
        <v>43</v>
      </c>
      <c r="D1" s="27" t="s">
        <v>47</v>
      </c>
      <c r="E1" s="27" t="s">
        <v>44</v>
      </c>
      <c r="F1" s="26" t="s">
        <v>45</v>
      </c>
      <c r="G1" s="28" t="s">
        <v>46</v>
      </c>
      <c r="H1" s="27" t="s">
        <v>57</v>
      </c>
      <c r="I1" s="27" t="s">
        <v>58</v>
      </c>
      <c r="J1" s="32" t="s">
        <v>40</v>
      </c>
      <c r="K1" s="26" t="s">
        <v>49</v>
      </c>
    </row>
    <row r="2" spans="1:11">
      <c r="A2" s="101" t="s">
        <v>41</v>
      </c>
      <c r="B2" s="39">
        <v>1</v>
      </c>
      <c r="C2" s="15">
        <f>B2*0.0254</f>
        <v>2.5399999999999999E-2</v>
      </c>
      <c r="D2" s="16">
        <v>178</v>
      </c>
      <c r="E2" s="16">
        <f>D2*0.45359</f>
        <v>80.739019999999996</v>
      </c>
      <c r="F2" s="16">
        <f>E2*9.8066</f>
        <v>791.77527353199991</v>
      </c>
      <c r="G2" s="17">
        <v>6.8</v>
      </c>
      <c r="H2" s="16">
        <f>C2*F2</f>
        <v>20.111091947712797</v>
      </c>
      <c r="I2" s="16"/>
      <c r="J2" s="33"/>
      <c r="K2" s="18"/>
    </row>
    <row r="3" spans="1:11">
      <c r="A3" s="99"/>
      <c r="B3" s="40">
        <v>2.5</v>
      </c>
      <c r="C3" s="6">
        <f t="shared" ref="C3:C11" si="0">B3*0.0254</f>
        <v>6.3500000000000001E-2</v>
      </c>
      <c r="D3" s="10">
        <v>265</v>
      </c>
      <c r="E3" s="10">
        <f t="shared" ref="E3:E11" si="1">D3*0.45359</f>
        <v>120.20135000000001</v>
      </c>
      <c r="F3" s="10">
        <f t="shared" ref="F3:F11" si="2">E3*9.8066</f>
        <v>1178.76655891</v>
      </c>
      <c r="G3" s="5">
        <v>18.7</v>
      </c>
      <c r="H3" s="10">
        <f t="shared" ref="H3:H11" si="3">C3*F3</f>
        <v>74.851676490784996</v>
      </c>
      <c r="I3" s="10"/>
      <c r="J3" s="34"/>
      <c r="K3" s="19"/>
    </row>
    <row r="4" spans="1:11">
      <c r="A4" s="99"/>
      <c r="B4" s="40">
        <v>5</v>
      </c>
      <c r="C4" s="6">
        <f t="shared" si="0"/>
        <v>0.127</v>
      </c>
      <c r="D4" s="10">
        <v>523</v>
      </c>
      <c r="E4" s="10">
        <f t="shared" si="1"/>
        <v>237.22756999999999</v>
      </c>
      <c r="F4" s="10">
        <f t="shared" si="2"/>
        <v>2326.395887962</v>
      </c>
      <c r="G4" s="5">
        <v>37</v>
      </c>
      <c r="H4" s="10">
        <f t="shared" si="3"/>
        <v>295.45227777117401</v>
      </c>
      <c r="I4" s="10"/>
      <c r="J4" s="34"/>
      <c r="K4" s="19"/>
    </row>
    <row r="5" spans="1:11">
      <c r="A5" s="99"/>
      <c r="B5" s="40">
        <v>7.5</v>
      </c>
      <c r="C5" s="6">
        <f t="shared" si="0"/>
        <v>0.1905</v>
      </c>
      <c r="D5" s="10">
        <v>862</v>
      </c>
      <c r="E5" s="10">
        <f t="shared" si="1"/>
        <v>390.99457999999998</v>
      </c>
      <c r="F5" s="10">
        <f t="shared" si="2"/>
        <v>3834.3274482279999</v>
      </c>
      <c r="G5" s="5">
        <v>54.3</v>
      </c>
      <c r="H5" s="10">
        <f t="shared" si="3"/>
        <v>730.43937888743403</v>
      </c>
      <c r="I5" s="10"/>
      <c r="J5" s="34"/>
      <c r="K5" s="19"/>
    </row>
    <row r="6" spans="1:11">
      <c r="A6" s="99"/>
      <c r="B6" s="40">
        <v>10</v>
      </c>
      <c r="C6" s="6">
        <f t="shared" si="0"/>
        <v>0.254</v>
      </c>
      <c r="D6" s="10">
        <v>1331</v>
      </c>
      <c r="E6" s="10">
        <f t="shared" si="1"/>
        <v>603.72829000000002</v>
      </c>
      <c r="F6" s="10">
        <f t="shared" si="2"/>
        <v>5920.521848714</v>
      </c>
      <c r="G6" s="5">
        <v>73.8</v>
      </c>
      <c r="H6" s="10">
        <f t="shared" si="3"/>
        <v>1503.8125495733561</v>
      </c>
      <c r="I6" s="10"/>
      <c r="J6" s="34"/>
      <c r="K6" s="19"/>
    </row>
    <row r="7" spans="1:11">
      <c r="A7" s="99"/>
      <c r="B7" s="40">
        <v>12.5</v>
      </c>
      <c r="C7" s="6">
        <f t="shared" si="0"/>
        <v>0.3175</v>
      </c>
      <c r="D7" s="10">
        <v>1844</v>
      </c>
      <c r="E7" s="10">
        <f t="shared" si="1"/>
        <v>836.41995999999995</v>
      </c>
      <c r="F7" s="10">
        <f t="shared" si="2"/>
        <v>8202.4359797359994</v>
      </c>
      <c r="G7" s="5">
        <v>92</v>
      </c>
      <c r="H7" s="10">
        <f t="shared" si="3"/>
        <v>2604.2734235661796</v>
      </c>
      <c r="I7" s="10"/>
      <c r="J7" s="34"/>
      <c r="K7" s="19"/>
    </row>
    <row r="8" spans="1:11">
      <c r="A8" s="99"/>
      <c r="B8" s="40">
        <v>15</v>
      </c>
      <c r="C8" s="6">
        <f t="shared" si="0"/>
        <v>0.38100000000000001</v>
      </c>
      <c r="D8" s="9">
        <v>2935</v>
      </c>
      <c r="E8" s="10">
        <f t="shared" si="1"/>
        <v>1331.28665</v>
      </c>
      <c r="F8" s="10">
        <f t="shared" si="2"/>
        <v>13055.395661889999</v>
      </c>
      <c r="G8" s="5">
        <v>104.8</v>
      </c>
      <c r="H8" s="10">
        <f t="shared" si="3"/>
        <v>4974.1057471800896</v>
      </c>
      <c r="I8" s="10"/>
      <c r="J8" s="34"/>
      <c r="K8" s="36"/>
    </row>
    <row r="9" spans="1:11">
      <c r="A9" s="99"/>
      <c r="B9" s="40">
        <v>17.5</v>
      </c>
      <c r="C9" s="6">
        <f t="shared" si="0"/>
        <v>0.44450000000000001</v>
      </c>
      <c r="D9" s="10">
        <v>3181</v>
      </c>
      <c r="E9" s="10">
        <f t="shared" si="1"/>
        <v>1442.86979</v>
      </c>
      <c r="F9" s="10">
        <f t="shared" si="2"/>
        <v>14149.646882613999</v>
      </c>
      <c r="G9" s="5">
        <v>128.4</v>
      </c>
      <c r="H9" s="10">
        <f t="shared" si="3"/>
        <v>6289.5180393219225</v>
      </c>
      <c r="I9" s="10"/>
      <c r="J9" s="34"/>
      <c r="K9" s="19"/>
    </row>
    <row r="10" spans="1:11">
      <c r="A10" s="99"/>
      <c r="B10" s="40">
        <v>20</v>
      </c>
      <c r="C10" s="6">
        <f t="shared" si="0"/>
        <v>0.50800000000000001</v>
      </c>
      <c r="D10" s="10">
        <v>4388</v>
      </c>
      <c r="E10" s="10">
        <f t="shared" si="1"/>
        <v>1990.35292</v>
      </c>
      <c r="F10" s="10">
        <f t="shared" si="2"/>
        <v>19518.594945271998</v>
      </c>
      <c r="G10" s="5">
        <v>148</v>
      </c>
      <c r="H10" s="10">
        <f t="shared" si="3"/>
        <v>9915.4462321981755</v>
      </c>
      <c r="I10" s="10"/>
      <c r="J10" s="34"/>
      <c r="K10" s="19"/>
    </row>
    <row r="11" spans="1:11">
      <c r="A11" s="99"/>
      <c r="B11" s="40">
        <v>22.5</v>
      </c>
      <c r="C11" s="6">
        <f t="shared" si="0"/>
        <v>0.57150000000000001</v>
      </c>
      <c r="D11" s="10">
        <v>4604</v>
      </c>
      <c r="E11" s="10">
        <f t="shared" si="1"/>
        <v>2088.32836</v>
      </c>
      <c r="F11" s="10">
        <f t="shared" si="2"/>
        <v>20479.400895175997</v>
      </c>
      <c r="G11" s="5">
        <v>168.8</v>
      </c>
      <c r="H11" s="10">
        <f t="shared" si="3"/>
        <v>11703.977611593082</v>
      </c>
      <c r="I11" s="10"/>
      <c r="J11" s="34"/>
      <c r="K11" s="19"/>
    </row>
    <row r="12" spans="1:11">
      <c r="A12" s="104"/>
      <c r="B12" s="40">
        <v>25</v>
      </c>
      <c r="C12" s="6">
        <f t="shared" ref="C12:C13" si="4">B12*0.0254</f>
        <v>0.63500000000000001</v>
      </c>
      <c r="D12" s="10">
        <v>5600</v>
      </c>
      <c r="E12" s="10">
        <f t="shared" ref="E12:E13" si="5">D12*0.45359</f>
        <v>2540.1039999999998</v>
      </c>
      <c r="F12" s="10">
        <f t="shared" ref="F12:F13" si="6">E12*9.8066</f>
        <v>24909.783886399997</v>
      </c>
      <c r="G12" s="5">
        <v>189</v>
      </c>
      <c r="H12" s="10">
        <f t="shared" ref="H12:H13" si="7">C12*F12</f>
        <v>15817.712767863999</v>
      </c>
      <c r="I12" s="10"/>
      <c r="J12" s="34"/>
      <c r="K12" s="87"/>
    </row>
    <row r="13" spans="1:11" ht="13.8" thickBot="1">
      <c r="A13" s="104"/>
      <c r="B13" s="40">
        <v>27.5</v>
      </c>
      <c r="C13" s="6">
        <f t="shared" si="4"/>
        <v>0.69850000000000001</v>
      </c>
      <c r="D13" s="10">
        <v>6362</v>
      </c>
      <c r="E13" s="10">
        <f t="shared" si="5"/>
        <v>2885.7395799999999</v>
      </c>
      <c r="F13" s="10">
        <f t="shared" si="6"/>
        <v>28299.293765227998</v>
      </c>
      <c r="G13" s="5">
        <v>202</v>
      </c>
      <c r="H13" s="10">
        <f t="shared" si="7"/>
        <v>19767.056695011757</v>
      </c>
      <c r="I13" s="10"/>
      <c r="J13" s="34"/>
      <c r="K13" s="87"/>
    </row>
    <row r="14" spans="1:11">
      <c r="A14" s="101" t="s">
        <v>86</v>
      </c>
      <c r="B14" s="39">
        <v>1</v>
      </c>
      <c r="C14" s="15">
        <f>B14*0.0254</f>
        <v>2.5399999999999999E-2</v>
      </c>
      <c r="D14" s="16">
        <v>174</v>
      </c>
      <c r="E14" s="16">
        <f>D14*0.45359</f>
        <v>78.924660000000003</v>
      </c>
      <c r="F14" s="16">
        <f>E14*9.8066</f>
        <v>773.98257075599997</v>
      </c>
      <c r="G14" s="17">
        <v>6.9</v>
      </c>
      <c r="H14" s="16">
        <f>C14*F14</f>
        <v>19.659157297202398</v>
      </c>
      <c r="I14" s="16"/>
      <c r="J14" s="33"/>
      <c r="K14" s="18"/>
    </row>
    <row r="15" spans="1:11">
      <c r="A15" s="99"/>
      <c r="B15" s="40">
        <v>5</v>
      </c>
      <c r="C15" s="6">
        <f t="shared" ref="C15:C19" si="8">B15*0.0254</f>
        <v>0.127</v>
      </c>
      <c r="D15" s="10">
        <v>435</v>
      </c>
      <c r="E15" s="10">
        <f t="shared" ref="E15:E19" si="9">D15*0.45359</f>
        <v>197.31164999999999</v>
      </c>
      <c r="F15" s="10">
        <f t="shared" ref="F15:F19" si="10">E15*9.8066</f>
        <v>1934.9564268899999</v>
      </c>
      <c r="G15" s="5">
        <v>39</v>
      </c>
      <c r="H15" s="10">
        <f t="shared" ref="H15:H19" si="11">C15*F15</f>
        <v>245.73946621502998</v>
      </c>
      <c r="I15" s="10"/>
      <c r="J15" s="34"/>
      <c r="K15" s="19"/>
    </row>
    <row r="16" spans="1:11">
      <c r="A16" s="99"/>
      <c r="B16" s="40">
        <v>10</v>
      </c>
      <c r="C16" s="6">
        <f t="shared" si="8"/>
        <v>0.254</v>
      </c>
      <c r="D16" s="10">
        <v>1179</v>
      </c>
      <c r="E16" s="10">
        <f t="shared" si="9"/>
        <v>534.78260999999998</v>
      </c>
      <c r="F16" s="10">
        <f t="shared" si="10"/>
        <v>5244.399143226</v>
      </c>
      <c r="G16" s="5">
        <v>77.7</v>
      </c>
      <c r="H16" s="10">
        <f t="shared" si="11"/>
        <v>1332.0773823794041</v>
      </c>
      <c r="I16" s="10"/>
      <c r="J16" s="34"/>
      <c r="K16" s="19"/>
    </row>
    <row r="17" spans="1:11">
      <c r="A17" s="99"/>
      <c r="B17" s="40">
        <v>15</v>
      </c>
      <c r="C17" s="6">
        <f t="shared" si="8"/>
        <v>0.38100000000000001</v>
      </c>
      <c r="D17" s="9">
        <v>2327</v>
      </c>
      <c r="E17" s="10">
        <f t="shared" si="9"/>
        <v>1055.5039300000001</v>
      </c>
      <c r="F17" s="10">
        <f t="shared" si="10"/>
        <v>10350.904839938001</v>
      </c>
      <c r="G17" s="5">
        <v>114.7</v>
      </c>
      <c r="H17" s="10">
        <f t="shared" si="11"/>
        <v>3943.6947440163785</v>
      </c>
      <c r="I17" s="10"/>
      <c r="J17" s="34"/>
      <c r="K17" s="36"/>
    </row>
    <row r="18" spans="1:11">
      <c r="A18" s="99"/>
      <c r="B18" s="40">
        <v>20</v>
      </c>
      <c r="C18" s="6">
        <f t="shared" si="8"/>
        <v>0.50800000000000001</v>
      </c>
      <c r="D18" s="10">
        <v>3737</v>
      </c>
      <c r="E18" s="10">
        <f t="shared" si="9"/>
        <v>1695.06583</v>
      </c>
      <c r="F18" s="10">
        <f t="shared" si="10"/>
        <v>16622.832568477999</v>
      </c>
      <c r="G18" s="5">
        <v>150.69999999999999</v>
      </c>
      <c r="H18" s="10">
        <f t="shared" si="11"/>
        <v>8444.3989447868244</v>
      </c>
      <c r="I18" s="10"/>
      <c r="J18" s="34"/>
      <c r="K18" s="19"/>
    </row>
    <row r="19" spans="1:11" ht="13.8" thickBot="1">
      <c r="A19" s="104"/>
      <c r="B19" s="82">
        <v>25</v>
      </c>
      <c r="C19" s="83">
        <f t="shared" si="8"/>
        <v>0.63500000000000001</v>
      </c>
      <c r="D19" s="84">
        <v>5410</v>
      </c>
      <c r="E19" s="84">
        <f t="shared" si="9"/>
        <v>2453.9218999999998</v>
      </c>
      <c r="F19" s="84">
        <f t="shared" si="10"/>
        <v>24064.630504539997</v>
      </c>
      <c r="G19" s="85">
        <v>186</v>
      </c>
      <c r="H19" s="84">
        <f t="shared" si="11"/>
        <v>15281.040370382898</v>
      </c>
      <c r="I19" s="84"/>
      <c r="J19" s="86"/>
      <c r="K19" s="87"/>
    </row>
    <row r="20" spans="1:11">
      <c r="A20" s="101">
        <v>50</v>
      </c>
      <c r="B20" s="14">
        <v>1</v>
      </c>
      <c r="C20" s="15">
        <f>B20*0.0254</f>
        <v>2.5399999999999999E-2</v>
      </c>
      <c r="D20" s="16">
        <v>172</v>
      </c>
      <c r="E20" s="16">
        <f>D20*0.45359</f>
        <v>78.017479999999992</v>
      </c>
      <c r="F20" s="16">
        <f>E20*9.8066</f>
        <v>765.08621936799989</v>
      </c>
      <c r="G20" s="17">
        <v>6.3</v>
      </c>
      <c r="H20" s="16">
        <f>C20*F20</f>
        <v>19.433189971947197</v>
      </c>
      <c r="I20" s="17">
        <f>G20^2/50</f>
        <v>0.79379999999999995</v>
      </c>
      <c r="J20" s="18">
        <f>I20/H20*100</f>
        <v>4.0847642674511535</v>
      </c>
      <c r="K20" s="92"/>
    </row>
    <row r="21" spans="1:11">
      <c r="A21" s="99"/>
      <c r="B21" s="3">
        <v>2.5</v>
      </c>
      <c r="C21" s="6">
        <f t="shared" ref="C21:C31" si="12">B21*0.0254</f>
        <v>6.3500000000000001E-2</v>
      </c>
      <c r="D21" s="10">
        <v>235</v>
      </c>
      <c r="E21" s="10">
        <f t="shared" ref="E21:E31" si="13">D21*0.45359</f>
        <v>106.59365</v>
      </c>
      <c r="F21" s="10">
        <f t="shared" ref="F21:F31" si="14">E21*9.8066</f>
        <v>1045.3212880899998</v>
      </c>
      <c r="G21" s="5">
        <v>17.96</v>
      </c>
      <c r="H21" s="10">
        <f t="shared" ref="H21:H31" si="15">C21*F21</f>
        <v>66.377901793714983</v>
      </c>
      <c r="I21" s="10">
        <f t="shared" ref="I21:I31" si="16">G21^2/50</f>
        <v>6.451232000000001</v>
      </c>
      <c r="J21" s="19">
        <f t="shared" ref="J21:J31" si="17">I21/H21*100</f>
        <v>9.7189453502895127</v>
      </c>
      <c r="K21" s="93"/>
    </row>
    <row r="22" spans="1:11">
      <c r="A22" s="99"/>
      <c r="B22" s="3">
        <v>5</v>
      </c>
      <c r="C22" s="6">
        <f t="shared" si="12"/>
        <v>0.127</v>
      </c>
      <c r="D22" s="10">
        <v>530</v>
      </c>
      <c r="E22" s="10">
        <f t="shared" si="13"/>
        <v>240.40270000000001</v>
      </c>
      <c r="F22" s="10">
        <f t="shared" si="14"/>
        <v>2357.5331178199999</v>
      </c>
      <c r="G22" s="5">
        <v>36.6</v>
      </c>
      <c r="H22" s="10">
        <f t="shared" si="15"/>
        <v>299.40670596313998</v>
      </c>
      <c r="I22" s="10">
        <f t="shared" si="16"/>
        <v>26.791200000000003</v>
      </c>
      <c r="J22" s="19">
        <f t="shared" si="17"/>
        <v>8.9480961736702955</v>
      </c>
      <c r="K22" s="93"/>
    </row>
    <row r="23" spans="1:11">
      <c r="A23" s="99"/>
      <c r="B23" s="3">
        <v>7.5</v>
      </c>
      <c r="C23" s="6">
        <f t="shared" si="12"/>
        <v>0.1905</v>
      </c>
      <c r="D23" s="10">
        <v>920</v>
      </c>
      <c r="E23" s="10">
        <f t="shared" si="13"/>
        <v>417.30279999999999</v>
      </c>
      <c r="F23" s="10">
        <f t="shared" si="14"/>
        <v>4092.3216384799998</v>
      </c>
      <c r="G23" s="5">
        <v>54.5</v>
      </c>
      <c r="H23" s="10">
        <f t="shared" si="15"/>
        <v>779.58727213043994</v>
      </c>
      <c r="I23" s="10">
        <f t="shared" si="16"/>
        <v>59.405000000000001</v>
      </c>
      <c r="J23" s="19">
        <f t="shared" si="17"/>
        <v>7.6200577053623837</v>
      </c>
      <c r="K23" s="93"/>
    </row>
    <row r="24" spans="1:11">
      <c r="A24" s="99"/>
      <c r="B24" s="3">
        <v>10</v>
      </c>
      <c r="C24" s="6">
        <f t="shared" si="12"/>
        <v>0.254</v>
      </c>
      <c r="D24" s="10">
        <v>1436</v>
      </c>
      <c r="E24" s="10">
        <f t="shared" si="13"/>
        <v>651.35523999999998</v>
      </c>
      <c r="F24" s="10">
        <f t="shared" si="14"/>
        <v>6387.5802965839994</v>
      </c>
      <c r="G24" s="5">
        <v>71</v>
      </c>
      <c r="H24" s="10">
        <f t="shared" si="15"/>
        <v>1622.4453953323359</v>
      </c>
      <c r="I24" s="10">
        <f t="shared" si="16"/>
        <v>100.82</v>
      </c>
      <c r="J24" s="19">
        <f t="shared" si="17"/>
        <v>6.214076621010002</v>
      </c>
      <c r="K24" s="93"/>
    </row>
    <row r="25" spans="1:11">
      <c r="A25" s="99"/>
      <c r="B25" s="3">
        <v>12.5</v>
      </c>
      <c r="C25" s="6">
        <f t="shared" si="12"/>
        <v>0.3175</v>
      </c>
      <c r="D25" s="10">
        <v>2053</v>
      </c>
      <c r="E25" s="10">
        <f t="shared" si="13"/>
        <v>931.22027000000003</v>
      </c>
      <c r="F25" s="10">
        <f t="shared" si="14"/>
        <v>9132.1046997819994</v>
      </c>
      <c r="G25" s="5">
        <v>87.8</v>
      </c>
      <c r="H25" s="10">
        <f t="shared" si="15"/>
        <v>2899.4432421807846</v>
      </c>
      <c r="I25" s="10">
        <f t="shared" si="16"/>
        <v>154.17679999999999</v>
      </c>
      <c r="J25" s="19">
        <f t="shared" si="17"/>
        <v>5.3174622547202404</v>
      </c>
      <c r="K25" s="93"/>
    </row>
    <row r="26" spans="1:11">
      <c r="A26" s="99"/>
      <c r="B26" s="3">
        <v>15</v>
      </c>
      <c r="C26" s="6">
        <f t="shared" si="12"/>
        <v>0.38100000000000001</v>
      </c>
      <c r="D26" s="9">
        <v>2735</v>
      </c>
      <c r="E26" s="10">
        <f t="shared" si="13"/>
        <v>1240.5686499999999</v>
      </c>
      <c r="F26" s="10">
        <f t="shared" si="14"/>
        <v>12165.760523089999</v>
      </c>
      <c r="G26" s="5">
        <v>102.9</v>
      </c>
      <c r="H26" s="10">
        <f t="shared" si="15"/>
        <v>4635.1547592972893</v>
      </c>
      <c r="I26" s="10">
        <f t="shared" si="16"/>
        <v>211.76820000000004</v>
      </c>
      <c r="J26" s="19">
        <f t="shared" si="17"/>
        <v>4.5687406569377425</v>
      </c>
      <c r="K26" s="96"/>
    </row>
    <row r="27" spans="1:11">
      <c r="A27" s="99"/>
      <c r="B27" s="3">
        <v>17.5</v>
      </c>
      <c r="C27" s="6">
        <f t="shared" si="12"/>
        <v>0.44450000000000001</v>
      </c>
      <c r="D27" s="10">
        <v>3312</v>
      </c>
      <c r="E27" s="10">
        <f t="shared" si="13"/>
        <v>1502.29008</v>
      </c>
      <c r="F27" s="10">
        <f t="shared" si="14"/>
        <v>14732.357898528</v>
      </c>
      <c r="G27" s="5">
        <v>124</v>
      </c>
      <c r="H27" s="10">
        <f t="shared" si="15"/>
        <v>6548.5330858956959</v>
      </c>
      <c r="I27" s="10">
        <f t="shared" si="16"/>
        <v>307.52</v>
      </c>
      <c r="J27" s="19">
        <f t="shared" si="17"/>
        <v>4.6960135341201834</v>
      </c>
      <c r="K27" s="93"/>
    </row>
    <row r="28" spans="1:11">
      <c r="A28" s="99"/>
      <c r="B28" s="3">
        <v>20</v>
      </c>
      <c r="C28" s="6">
        <f t="shared" si="12"/>
        <v>0.50800000000000001</v>
      </c>
      <c r="D28" s="10">
        <v>4066</v>
      </c>
      <c r="E28" s="10">
        <f t="shared" si="13"/>
        <v>1844.2969399999999</v>
      </c>
      <c r="F28" s="10">
        <f t="shared" si="14"/>
        <v>18086.282371803998</v>
      </c>
      <c r="G28" s="5">
        <v>140</v>
      </c>
      <c r="H28" s="10">
        <f t="shared" si="15"/>
        <v>9187.8314448764304</v>
      </c>
      <c r="I28" s="10">
        <f t="shared" si="16"/>
        <v>392</v>
      </c>
      <c r="J28" s="19">
        <f t="shared" si="17"/>
        <v>4.2665127495193413</v>
      </c>
      <c r="K28" s="93"/>
    </row>
    <row r="29" spans="1:11">
      <c r="A29" s="99"/>
      <c r="B29" s="3">
        <v>22.5</v>
      </c>
      <c r="C29" s="6">
        <f t="shared" si="12"/>
        <v>0.57150000000000001</v>
      </c>
      <c r="D29" s="10">
        <v>4881</v>
      </c>
      <c r="E29" s="10">
        <f t="shared" si="13"/>
        <v>2213.9727899999998</v>
      </c>
      <c r="F29" s="10">
        <f t="shared" si="14"/>
        <v>21711.545562413998</v>
      </c>
      <c r="G29" s="5">
        <v>156.69999999999999</v>
      </c>
      <c r="H29" s="10">
        <f t="shared" si="15"/>
        <v>12408.1482889196</v>
      </c>
      <c r="I29" s="10">
        <f t="shared" si="16"/>
        <v>491.09779999999989</v>
      </c>
      <c r="J29" s="19">
        <f t="shared" si="17"/>
        <v>3.9578653362689682</v>
      </c>
      <c r="K29" s="93"/>
    </row>
    <row r="30" spans="1:11">
      <c r="A30" s="99"/>
      <c r="B30" s="3">
        <v>25</v>
      </c>
      <c r="C30" s="6">
        <f t="shared" si="12"/>
        <v>0.63500000000000001</v>
      </c>
      <c r="D30" s="10">
        <v>5798</v>
      </c>
      <c r="E30" s="10">
        <f t="shared" si="13"/>
        <v>2629.91482</v>
      </c>
      <c r="F30" s="10">
        <f t="shared" si="14"/>
        <v>25790.522673812</v>
      </c>
      <c r="G30" s="5">
        <v>173</v>
      </c>
      <c r="H30" s="10">
        <f t="shared" si="15"/>
        <v>16376.981897870621</v>
      </c>
      <c r="I30" s="10">
        <f t="shared" si="16"/>
        <v>598.58000000000004</v>
      </c>
      <c r="J30" s="19">
        <f t="shared" si="17"/>
        <v>3.6550080090021289</v>
      </c>
      <c r="K30" s="97"/>
    </row>
    <row r="31" spans="1:11" ht="13.8" thickBot="1">
      <c r="A31" s="100"/>
      <c r="B31" s="20">
        <v>27.5</v>
      </c>
      <c r="C31" s="21">
        <f t="shared" si="12"/>
        <v>0.69850000000000001</v>
      </c>
      <c r="D31" s="22">
        <v>6384</v>
      </c>
      <c r="E31" s="22">
        <f t="shared" si="13"/>
        <v>2895.7185599999998</v>
      </c>
      <c r="F31" s="22">
        <f t="shared" si="14"/>
        <v>28397.153630495995</v>
      </c>
      <c r="G31" s="23">
        <v>182</v>
      </c>
      <c r="H31" s="22">
        <f t="shared" si="15"/>
        <v>19835.411810901453</v>
      </c>
      <c r="I31" s="22">
        <f t="shared" si="16"/>
        <v>662.48</v>
      </c>
      <c r="J31" s="24">
        <f t="shared" si="17"/>
        <v>3.3398852835306601</v>
      </c>
      <c r="K31" s="97"/>
    </row>
    <row r="32" spans="1:11">
      <c r="A32" s="105">
        <v>25</v>
      </c>
      <c r="B32" s="94">
        <v>1</v>
      </c>
      <c r="C32" s="88">
        <f>B32*0.0254</f>
        <v>2.5399999999999999E-2</v>
      </c>
      <c r="D32" s="89">
        <v>181</v>
      </c>
      <c r="E32" s="89">
        <f>D32*0.45359</f>
        <v>82.099789999999999</v>
      </c>
      <c r="F32" s="89">
        <f>E32*9.8066</f>
        <v>805.11980061399993</v>
      </c>
      <c r="G32" s="90">
        <v>6.1</v>
      </c>
      <c r="H32" s="89">
        <f>C32*F32</f>
        <v>20.450042935595597</v>
      </c>
      <c r="I32" s="89">
        <f>G32^2/25</f>
        <v>1.4883999999999997</v>
      </c>
      <c r="J32" s="91">
        <f>I32/H32*100</f>
        <v>7.2782243278779246</v>
      </c>
      <c r="K32" s="92"/>
    </row>
    <row r="33" spans="1:11">
      <c r="A33" s="99"/>
      <c r="B33" s="3">
        <v>2.5</v>
      </c>
      <c r="C33" s="6">
        <f t="shared" ref="C33:C43" si="18">B33*0.0254</f>
        <v>6.3500000000000001E-2</v>
      </c>
      <c r="D33" s="10">
        <v>288</v>
      </c>
      <c r="E33" s="10">
        <f t="shared" ref="E33:E43" si="19">D33*0.45359</f>
        <v>130.63391999999999</v>
      </c>
      <c r="F33" s="10">
        <f t="shared" ref="F33:F43" si="20">E33*9.8066</f>
        <v>1281.0745998719999</v>
      </c>
      <c r="G33" s="5">
        <v>17.100000000000001</v>
      </c>
      <c r="H33" s="10">
        <f t="shared" ref="H33:H43" si="21">C33*F33</f>
        <v>81.348237091871994</v>
      </c>
      <c r="I33" s="10">
        <f t="shared" ref="I33:I43" si="22">G33^2/25</f>
        <v>11.696400000000001</v>
      </c>
      <c r="J33" s="19">
        <f t="shared" ref="J33:J43" si="23">I33/H33*100</f>
        <v>14.378184971347904</v>
      </c>
      <c r="K33" s="93"/>
    </row>
    <row r="34" spans="1:11">
      <c r="A34" s="99"/>
      <c r="B34" s="3">
        <v>5</v>
      </c>
      <c r="C34" s="6">
        <f t="shared" si="18"/>
        <v>0.127</v>
      </c>
      <c r="D34" s="10">
        <v>583</v>
      </c>
      <c r="E34" s="10">
        <f t="shared" si="19"/>
        <v>264.44297</v>
      </c>
      <c r="F34" s="10">
        <f t="shared" si="20"/>
        <v>2593.2864296019998</v>
      </c>
      <c r="G34" s="5">
        <v>34.799999999999997</v>
      </c>
      <c r="H34" s="10">
        <f t="shared" si="21"/>
        <v>329.34737655945395</v>
      </c>
      <c r="I34" s="10">
        <f t="shared" si="22"/>
        <v>48.441599999999987</v>
      </c>
      <c r="J34" s="19">
        <f t="shared" si="23"/>
        <v>14.708360669530121</v>
      </c>
      <c r="K34" s="93"/>
    </row>
    <row r="35" spans="1:11">
      <c r="A35" s="99"/>
      <c r="B35" s="3">
        <v>7.5</v>
      </c>
      <c r="C35" s="6">
        <f t="shared" si="18"/>
        <v>0.1905</v>
      </c>
      <c r="D35" s="10">
        <v>1014</v>
      </c>
      <c r="E35" s="10">
        <f t="shared" si="19"/>
        <v>459.94025999999997</v>
      </c>
      <c r="F35" s="10">
        <f t="shared" si="20"/>
        <v>4510.4501537159995</v>
      </c>
      <c r="G35" s="5">
        <v>51.5</v>
      </c>
      <c r="H35" s="10">
        <f t="shared" si="21"/>
        <v>859.24075428289791</v>
      </c>
      <c r="I35" s="10">
        <f t="shared" si="22"/>
        <v>106.09</v>
      </c>
      <c r="J35" s="19">
        <f t="shared" si="23"/>
        <v>12.346946937885903</v>
      </c>
      <c r="K35" s="93"/>
    </row>
    <row r="36" spans="1:11">
      <c r="A36" s="99"/>
      <c r="B36" s="3">
        <v>10</v>
      </c>
      <c r="C36" s="6">
        <f t="shared" si="18"/>
        <v>0.254</v>
      </c>
      <c r="D36" s="10">
        <v>1559</v>
      </c>
      <c r="E36" s="10">
        <f t="shared" si="19"/>
        <v>707.14680999999996</v>
      </c>
      <c r="F36" s="10">
        <f t="shared" si="20"/>
        <v>6934.7059069459992</v>
      </c>
      <c r="G36" s="5">
        <v>67.400000000000006</v>
      </c>
      <c r="H36" s="10">
        <f t="shared" si="21"/>
        <v>1761.4153003642839</v>
      </c>
      <c r="I36" s="10">
        <f t="shared" si="22"/>
        <v>181.71040000000005</v>
      </c>
      <c r="J36" s="19">
        <f t="shared" si="23"/>
        <v>10.31615882764388</v>
      </c>
      <c r="K36" s="93"/>
    </row>
    <row r="37" spans="1:11">
      <c r="A37" s="99"/>
      <c r="B37" s="3">
        <v>12.5</v>
      </c>
      <c r="C37" s="6">
        <f t="shared" si="18"/>
        <v>0.3175</v>
      </c>
      <c r="D37" s="10">
        <v>2181</v>
      </c>
      <c r="E37" s="10">
        <f t="shared" si="19"/>
        <v>989.27978999999993</v>
      </c>
      <c r="F37" s="10">
        <f t="shared" si="20"/>
        <v>9701.4711886139994</v>
      </c>
      <c r="G37" s="5">
        <v>82.8</v>
      </c>
      <c r="H37" s="10">
        <f t="shared" si="21"/>
        <v>3080.2171023849451</v>
      </c>
      <c r="I37" s="10">
        <f t="shared" si="22"/>
        <v>274.23359999999997</v>
      </c>
      <c r="J37" s="19">
        <f t="shared" si="23"/>
        <v>8.9030607546353426</v>
      </c>
      <c r="K37" s="93"/>
    </row>
    <row r="38" spans="1:11">
      <c r="A38" s="99"/>
      <c r="B38" s="3">
        <v>15</v>
      </c>
      <c r="C38" s="6">
        <f t="shared" si="18"/>
        <v>0.38100000000000001</v>
      </c>
      <c r="D38" s="9">
        <v>2870</v>
      </c>
      <c r="E38" s="10">
        <f t="shared" si="19"/>
        <v>1301.8033</v>
      </c>
      <c r="F38" s="10">
        <f t="shared" si="20"/>
        <v>12766.26424178</v>
      </c>
      <c r="G38" s="5">
        <v>97.7</v>
      </c>
      <c r="H38" s="10">
        <f t="shared" si="21"/>
        <v>4863.9466761181802</v>
      </c>
      <c r="I38" s="10">
        <f t="shared" si="22"/>
        <v>381.81160000000006</v>
      </c>
      <c r="J38" s="19">
        <f t="shared" si="23"/>
        <v>7.8498311232457079</v>
      </c>
      <c r="K38" s="96"/>
    </row>
    <row r="39" spans="1:11">
      <c r="A39" s="99"/>
      <c r="B39" s="3">
        <v>17.5</v>
      </c>
      <c r="C39" s="6">
        <f t="shared" si="18"/>
        <v>0.44450000000000001</v>
      </c>
      <c r="D39" s="10">
        <v>3387</v>
      </c>
      <c r="E39" s="10">
        <f t="shared" si="19"/>
        <v>1536.30933</v>
      </c>
      <c r="F39" s="10">
        <f t="shared" si="20"/>
        <v>15065.971075578</v>
      </c>
      <c r="G39" s="5">
        <v>116.8</v>
      </c>
      <c r="H39" s="10">
        <f t="shared" si="21"/>
        <v>6696.8241430944208</v>
      </c>
      <c r="I39" s="10">
        <f t="shared" si="22"/>
        <v>545.68960000000004</v>
      </c>
      <c r="J39" s="19">
        <f t="shared" si="23"/>
        <v>8.1484833458364001</v>
      </c>
      <c r="K39" s="93"/>
    </row>
    <row r="40" spans="1:11">
      <c r="A40" s="99"/>
      <c r="B40" s="3">
        <v>20</v>
      </c>
      <c r="C40" s="6">
        <f t="shared" si="18"/>
        <v>0.50800000000000001</v>
      </c>
      <c r="D40" s="10">
        <v>4186</v>
      </c>
      <c r="E40" s="10">
        <f t="shared" si="19"/>
        <v>1898.72774</v>
      </c>
      <c r="F40" s="10">
        <f t="shared" si="20"/>
        <v>18620.063455084</v>
      </c>
      <c r="G40" s="5">
        <v>131.80000000000001</v>
      </c>
      <c r="H40" s="10">
        <f t="shared" si="21"/>
        <v>9458.9922351826717</v>
      </c>
      <c r="I40" s="10">
        <f t="shared" si="22"/>
        <v>694.84960000000001</v>
      </c>
      <c r="J40" s="19">
        <f t="shared" si="23"/>
        <v>7.3459157458181492</v>
      </c>
      <c r="K40" s="93"/>
    </row>
    <row r="41" spans="1:11">
      <c r="A41" s="99"/>
      <c r="B41" s="3">
        <v>22.5</v>
      </c>
      <c r="C41" s="6">
        <f t="shared" si="18"/>
        <v>0.57150000000000001</v>
      </c>
      <c r="D41" s="10">
        <v>5024</v>
      </c>
      <c r="E41" s="10">
        <f t="shared" si="19"/>
        <v>2278.8361599999998</v>
      </c>
      <c r="F41" s="10">
        <f t="shared" si="20"/>
        <v>22347.634686655998</v>
      </c>
      <c r="G41" s="5">
        <v>146.6</v>
      </c>
      <c r="H41" s="10">
        <f t="shared" si="21"/>
        <v>12771.673223423903</v>
      </c>
      <c r="I41" s="10">
        <f t="shared" si="22"/>
        <v>859.66239999999993</v>
      </c>
      <c r="J41" s="19">
        <f t="shared" si="23"/>
        <v>6.7310084196590232</v>
      </c>
      <c r="K41" s="93"/>
    </row>
    <row r="42" spans="1:11">
      <c r="A42" s="99"/>
      <c r="B42" s="3">
        <v>25</v>
      </c>
      <c r="C42" s="6">
        <f t="shared" si="18"/>
        <v>0.63500000000000001</v>
      </c>
      <c r="D42" s="10">
        <v>5924</v>
      </c>
      <c r="E42" s="10">
        <f t="shared" si="19"/>
        <v>2687.0671600000001</v>
      </c>
      <c r="F42" s="10">
        <f t="shared" si="20"/>
        <v>26350.992811256001</v>
      </c>
      <c r="G42" s="5">
        <v>160.5</v>
      </c>
      <c r="H42" s="10">
        <f t="shared" si="21"/>
        <v>16732.880435147559</v>
      </c>
      <c r="I42" s="10">
        <f t="shared" si="22"/>
        <v>1030.4100000000001</v>
      </c>
      <c r="J42" s="19">
        <f t="shared" si="23"/>
        <v>6.1579953552743678</v>
      </c>
      <c r="K42" s="97"/>
    </row>
    <row r="43" spans="1:11" ht="13.8" thickBot="1">
      <c r="A43" s="100"/>
      <c r="B43" s="20">
        <v>27.5</v>
      </c>
      <c r="C43" s="21">
        <f t="shared" si="18"/>
        <v>0.69850000000000001</v>
      </c>
      <c r="D43" s="22">
        <v>6419</v>
      </c>
      <c r="E43" s="22">
        <f t="shared" si="19"/>
        <v>2911.5942099999997</v>
      </c>
      <c r="F43" s="22">
        <f t="shared" si="20"/>
        <v>28552.839779785998</v>
      </c>
      <c r="G43" s="23">
        <v>167.2</v>
      </c>
      <c r="H43" s="22">
        <f t="shared" si="21"/>
        <v>19944.158586180522</v>
      </c>
      <c r="I43" s="22">
        <f t="shared" si="22"/>
        <v>1118.2335999999998</v>
      </c>
      <c r="J43" s="24">
        <f t="shared" si="23"/>
        <v>5.6068226451770871</v>
      </c>
      <c r="K43" s="97"/>
    </row>
    <row r="44" spans="1:11">
      <c r="A44" s="105">
        <v>10</v>
      </c>
      <c r="B44" s="94">
        <v>1</v>
      </c>
      <c r="C44" s="88">
        <f>B44*0.0254</f>
        <v>2.5399999999999999E-2</v>
      </c>
      <c r="D44" s="89">
        <v>204</v>
      </c>
      <c r="E44" s="89">
        <f>D44*0.45359</f>
        <v>92.532359999999997</v>
      </c>
      <c r="F44" s="89">
        <f>E44*9.8066</f>
        <v>907.42784157599988</v>
      </c>
      <c r="G44" s="90">
        <v>5.37</v>
      </c>
      <c r="H44" s="89">
        <f>C44*F44</f>
        <v>23.048667176030396</v>
      </c>
      <c r="I44" s="89">
        <f>G44^2/10</f>
        <v>2.8836900000000001</v>
      </c>
      <c r="J44" s="91">
        <f>I44/H44*100</f>
        <v>12.511309126798063</v>
      </c>
      <c r="K44" s="92"/>
    </row>
    <row r="45" spans="1:11">
      <c r="A45" s="99"/>
      <c r="B45" s="3">
        <v>2.5</v>
      </c>
      <c r="C45" s="6">
        <f t="shared" ref="C45:C54" si="24">B45*0.0254</f>
        <v>6.3500000000000001E-2</v>
      </c>
      <c r="D45" s="10">
        <v>362.4</v>
      </c>
      <c r="E45" s="10">
        <f t="shared" ref="E45:E54" si="25">D45*0.45359</f>
        <v>164.38101599999999</v>
      </c>
      <c r="F45" s="10">
        <f t="shared" ref="F45:F54" si="26">E45*9.8066</f>
        <v>1612.0188715055999</v>
      </c>
      <c r="G45" s="5">
        <v>15.03</v>
      </c>
      <c r="H45" s="10">
        <f t="shared" ref="H45:H54" si="27">C45*F45</f>
        <v>102.36319834060559</v>
      </c>
      <c r="I45" s="10">
        <f t="shared" ref="I45:I54" si="28">G45^2/10</f>
        <v>22.590089999999996</v>
      </c>
      <c r="J45" s="19">
        <f t="shared" ref="J45:J54" si="29">I45/H45*100</f>
        <v>22.068566014157966</v>
      </c>
      <c r="K45" s="93"/>
    </row>
    <row r="46" spans="1:11">
      <c r="A46" s="99"/>
      <c r="B46" s="3">
        <v>5</v>
      </c>
      <c r="C46" s="6">
        <f t="shared" si="24"/>
        <v>0.127</v>
      </c>
      <c r="D46" s="10">
        <v>734.6</v>
      </c>
      <c r="E46" s="10">
        <f t="shared" si="25"/>
        <v>333.20721400000002</v>
      </c>
      <c r="F46" s="10">
        <f t="shared" si="26"/>
        <v>3267.6298648124002</v>
      </c>
      <c r="G46" s="5">
        <v>30.5</v>
      </c>
      <c r="H46" s="10">
        <f t="shared" si="27"/>
        <v>414.98899283117481</v>
      </c>
      <c r="I46" s="10">
        <f t="shared" si="28"/>
        <v>93.025000000000006</v>
      </c>
      <c r="J46" s="19">
        <f t="shared" si="29"/>
        <v>22.416257203680651</v>
      </c>
      <c r="K46" s="93"/>
    </row>
    <row r="47" spans="1:11">
      <c r="A47" s="99"/>
      <c r="B47" s="3">
        <v>7.5</v>
      </c>
      <c r="C47" s="6">
        <f t="shared" si="24"/>
        <v>0.1905</v>
      </c>
      <c r="D47" s="10">
        <v>1246</v>
      </c>
      <c r="E47" s="10">
        <f t="shared" si="25"/>
        <v>565.17313999999999</v>
      </c>
      <c r="F47" s="10">
        <f t="shared" si="26"/>
        <v>5542.4269147239993</v>
      </c>
      <c r="G47" s="5">
        <v>45</v>
      </c>
      <c r="H47" s="10">
        <f t="shared" si="27"/>
        <v>1055.8323272549219</v>
      </c>
      <c r="I47" s="10">
        <f t="shared" si="28"/>
        <v>202.5</v>
      </c>
      <c r="J47" s="19">
        <f t="shared" si="29"/>
        <v>19.179181653443354</v>
      </c>
      <c r="K47" s="93"/>
    </row>
    <row r="48" spans="1:11">
      <c r="A48" s="99"/>
      <c r="B48" s="3">
        <v>10</v>
      </c>
      <c r="C48" s="6">
        <f t="shared" si="24"/>
        <v>0.254</v>
      </c>
      <c r="D48" s="10">
        <v>1860</v>
      </c>
      <c r="E48" s="10">
        <f t="shared" si="25"/>
        <v>843.67740000000003</v>
      </c>
      <c r="F48" s="10">
        <f t="shared" si="26"/>
        <v>8273.60679084</v>
      </c>
      <c r="G48" s="5">
        <v>58.6</v>
      </c>
      <c r="H48" s="10">
        <f t="shared" si="27"/>
        <v>2101.4961248733603</v>
      </c>
      <c r="I48" s="10">
        <f t="shared" si="28"/>
        <v>343.39600000000002</v>
      </c>
      <c r="J48" s="19">
        <f t="shared" si="29"/>
        <v>16.34054880880133</v>
      </c>
      <c r="K48" s="93"/>
    </row>
    <row r="49" spans="1:11">
      <c r="A49" s="99"/>
      <c r="B49" s="3">
        <v>12.5</v>
      </c>
      <c r="C49" s="6">
        <f t="shared" si="24"/>
        <v>0.3175</v>
      </c>
      <c r="D49" s="10">
        <v>2519</v>
      </c>
      <c r="E49" s="10">
        <f t="shared" si="25"/>
        <v>1142.59321</v>
      </c>
      <c r="F49" s="10">
        <f t="shared" si="26"/>
        <v>11204.954573186</v>
      </c>
      <c r="G49" s="5">
        <v>71.900000000000006</v>
      </c>
      <c r="H49" s="10">
        <f t="shared" si="27"/>
        <v>3557.573076986555</v>
      </c>
      <c r="I49" s="10">
        <f t="shared" si="28"/>
        <v>516.96100000000001</v>
      </c>
      <c r="J49" s="19">
        <f t="shared" si="29"/>
        <v>14.531282669754523</v>
      </c>
      <c r="K49" s="93"/>
    </row>
    <row r="50" spans="1:11">
      <c r="A50" s="99"/>
      <c r="B50" s="3">
        <v>15</v>
      </c>
      <c r="C50" s="6">
        <f t="shared" si="24"/>
        <v>0.38100000000000001</v>
      </c>
      <c r="D50" s="9">
        <v>3220</v>
      </c>
      <c r="E50" s="10">
        <f t="shared" si="25"/>
        <v>1460.5598</v>
      </c>
      <c r="F50" s="10">
        <f t="shared" si="26"/>
        <v>14323.125734679999</v>
      </c>
      <c r="G50" s="5">
        <v>84.3</v>
      </c>
      <c r="H50" s="10">
        <f t="shared" si="27"/>
        <v>5457.11090491308</v>
      </c>
      <c r="I50" s="10">
        <f t="shared" si="28"/>
        <v>710.649</v>
      </c>
      <c r="J50" s="19">
        <f t="shared" si="29"/>
        <v>13.022440122303491</v>
      </c>
      <c r="K50" s="96"/>
    </row>
    <row r="51" spans="1:11">
      <c r="A51" s="99"/>
      <c r="B51" s="3">
        <v>17.5</v>
      </c>
      <c r="C51" s="6">
        <f t="shared" si="24"/>
        <v>0.44450000000000001</v>
      </c>
      <c r="D51" s="10">
        <v>3761</v>
      </c>
      <c r="E51" s="10">
        <f t="shared" si="25"/>
        <v>1705.95199</v>
      </c>
      <c r="F51" s="10">
        <f t="shared" si="26"/>
        <v>16729.588785134001</v>
      </c>
      <c r="G51" s="5">
        <v>100.1</v>
      </c>
      <c r="H51" s="10">
        <f t="shared" si="27"/>
        <v>7436.3022149920635</v>
      </c>
      <c r="I51" s="10">
        <f t="shared" si="28"/>
        <v>1002.0009999999999</v>
      </c>
      <c r="J51" s="19">
        <f t="shared" si="29"/>
        <v>13.474452369349669</v>
      </c>
      <c r="K51" s="93"/>
    </row>
    <row r="52" spans="1:11">
      <c r="A52" s="99"/>
      <c r="B52" s="3">
        <v>20</v>
      </c>
      <c r="C52" s="6">
        <f t="shared" si="24"/>
        <v>0.50800000000000001</v>
      </c>
      <c r="D52" s="10">
        <v>4586</v>
      </c>
      <c r="E52" s="10">
        <f t="shared" si="25"/>
        <v>2080.16374</v>
      </c>
      <c r="F52" s="10">
        <f t="shared" si="26"/>
        <v>20399.333732683997</v>
      </c>
      <c r="G52" s="7">
        <v>112</v>
      </c>
      <c r="H52" s="10">
        <f t="shared" si="27"/>
        <v>10362.861536203471</v>
      </c>
      <c r="I52" s="10">
        <f t="shared" si="28"/>
        <v>1254.4000000000001</v>
      </c>
      <c r="J52" s="19">
        <f t="shared" si="29"/>
        <v>12.104764650358931</v>
      </c>
      <c r="K52" s="93"/>
    </row>
    <row r="53" spans="1:11">
      <c r="A53" s="99"/>
      <c r="B53" s="3">
        <v>22.5</v>
      </c>
      <c r="C53" s="6">
        <f t="shared" si="24"/>
        <v>0.57150000000000001</v>
      </c>
      <c r="D53" s="10">
        <v>5455</v>
      </c>
      <c r="E53" s="10">
        <f t="shared" si="25"/>
        <v>2474.3334500000001</v>
      </c>
      <c r="F53" s="10">
        <f t="shared" si="26"/>
        <v>24264.798410769999</v>
      </c>
      <c r="G53" s="5">
        <v>124</v>
      </c>
      <c r="H53" s="10">
        <f t="shared" si="27"/>
        <v>13867.332291755054</v>
      </c>
      <c r="I53" s="10">
        <f t="shared" si="28"/>
        <v>1537.6</v>
      </c>
      <c r="J53" s="19">
        <f t="shared" si="29"/>
        <v>11.087929297794311</v>
      </c>
      <c r="K53" s="93"/>
    </row>
    <row r="54" spans="1:11" ht="13.8" thickBot="1">
      <c r="A54" s="100"/>
      <c r="B54" s="20">
        <v>25</v>
      </c>
      <c r="C54" s="21">
        <f t="shared" si="24"/>
        <v>0.63500000000000001</v>
      </c>
      <c r="D54" s="22">
        <v>6328</v>
      </c>
      <c r="E54" s="22">
        <f t="shared" si="25"/>
        <v>2870.3175200000001</v>
      </c>
      <c r="F54" s="22">
        <f t="shared" si="26"/>
        <v>28148.055791631999</v>
      </c>
      <c r="G54" s="23">
        <v>134</v>
      </c>
      <c r="H54" s="22">
        <f t="shared" si="27"/>
        <v>17874.015427686321</v>
      </c>
      <c r="I54" s="22">
        <f t="shared" si="28"/>
        <v>1795.6</v>
      </c>
      <c r="J54" s="24">
        <f t="shared" si="29"/>
        <v>10.045868021455709</v>
      </c>
      <c r="K54" s="97"/>
    </row>
    <row r="55" spans="1:11">
      <c r="A55" s="105">
        <v>5</v>
      </c>
      <c r="B55" s="94">
        <v>1</v>
      </c>
      <c r="C55" s="88">
        <f>B55*0.0254</f>
        <v>2.5399999999999999E-2</v>
      </c>
      <c r="D55" s="95">
        <v>245</v>
      </c>
      <c r="E55" s="89">
        <f>D55*0.45359</f>
        <v>111.12954999999999</v>
      </c>
      <c r="F55" s="89">
        <f>E55*9.8066</f>
        <v>1089.8030450299998</v>
      </c>
      <c r="G55" s="95">
        <v>4.3</v>
      </c>
      <c r="H55" s="89">
        <f>C55*F55</f>
        <v>27.680997343761995</v>
      </c>
      <c r="I55" s="89">
        <f>G55^2/5</f>
        <v>3.6979999999999995</v>
      </c>
      <c r="J55" s="91">
        <f>I55/H55*100</f>
        <v>13.359345236284833</v>
      </c>
      <c r="K55" s="92"/>
    </row>
    <row r="56" spans="1:11">
      <c r="A56" s="99"/>
      <c r="B56" s="3">
        <v>2.5</v>
      </c>
      <c r="C56" s="6">
        <f t="shared" ref="C56:C59" si="30">B56*0.0254</f>
        <v>6.3500000000000001E-2</v>
      </c>
      <c r="D56" s="46">
        <v>460</v>
      </c>
      <c r="E56" s="10">
        <f t="shared" ref="E56:E59" si="31">D56*0.45359</f>
        <v>208.6514</v>
      </c>
      <c r="F56" s="10">
        <f t="shared" ref="F56:F59" si="32">E56*9.8066</f>
        <v>2046.1608192399999</v>
      </c>
      <c r="G56" s="46">
        <v>12.9</v>
      </c>
      <c r="H56" s="10">
        <f t="shared" ref="H56:H59" si="33">C56*F56</f>
        <v>129.93121202174001</v>
      </c>
      <c r="I56" s="10">
        <f t="shared" ref="I56:I59" si="34">G56^2/5</f>
        <v>33.281999999999996</v>
      </c>
      <c r="J56" s="19">
        <f t="shared" ref="J56:J59" si="35">I56/H56*100</f>
        <v>25.615092387833087</v>
      </c>
      <c r="K56" s="93"/>
    </row>
    <row r="57" spans="1:11">
      <c r="A57" s="99"/>
      <c r="B57" s="3">
        <v>5</v>
      </c>
      <c r="C57" s="6">
        <f t="shared" si="30"/>
        <v>0.127</v>
      </c>
      <c r="D57" s="46">
        <v>964</v>
      </c>
      <c r="E57" s="10">
        <f t="shared" si="31"/>
        <v>437.26076</v>
      </c>
      <c r="F57" s="10">
        <f t="shared" si="32"/>
        <v>4288.0413690159994</v>
      </c>
      <c r="G57" s="46">
        <v>26.6</v>
      </c>
      <c r="H57" s="10">
        <f t="shared" si="33"/>
        <v>544.58125386503195</v>
      </c>
      <c r="I57" s="10">
        <f t="shared" si="34"/>
        <v>141.512</v>
      </c>
      <c r="J57" s="19">
        <f t="shared" si="35"/>
        <v>25.985470303219817</v>
      </c>
      <c r="K57" s="93"/>
    </row>
    <row r="58" spans="1:11">
      <c r="A58" s="99"/>
      <c r="B58" s="3">
        <v>7.5</v>
      </c>
      <c r="C58" s="6">
        <f t="shared" si="30"/>
        <v>0.1905</v>
      </c>
      <c r="D58" s="46">
        <v>1571</v>
      </c>
      <c r="E58" s="10">
        <f t="shared" si="31"/>
        <v>712.58988999999997</v>
      </c>
      <c r="F58" s="10">
        <f t="shared" si="32"/>
        <v>6988.0840152739993</v>
      </c>
      <c r="G58" s="46">
        <v>39.200000000000003</v>
      </c>
      <c r="H58" s="10">
        <f t="shared" si="33"/>
        <v>1331.2300049096968</v>
      </c>
      <c r="I58" s="10">
        <f t="shared" si="34"/>
        <v>307.32800000000009</v>
      </c>
      <c r="J58" s="19">
        <f t="shared" si="35"/>
        <v>23.086018108557244</v>
      </c>
      <c r="K58" s="93"/>
    </row>
    <row r="59" spans="1:11" ht="13.8" thickBot="1">
      <c r="A59" s="100"/>
      <c r="B59" s="20">
        <v>10</v>
      </c>
      <c r="C59" s="21">
        <f t="shared" si="30"/>
        <v>0.254</v>
      </c>
      <c r="D59" s="67">
        <v>2264</v>
      </c>
      <c r="E59" s="22">
        <f t="shared" si="31"/>
        <v>1026.92776</v>
      </c>
      <c r="F59" s="22">
        <f t="shared" si="32"/>
        <v>10070.669771216</v>
      </c>
      <c r="G59" s="67">
        <v>50.6</v>
      </c>
      <c r="H59" s="22">
        <f t="shared" si="33"/>
        <v>2557.950121888864</v>
      </c>
      <c r="I59" s="22">
        <f t="shared" si="34"/>
        <v>512.072</v>
      </c>
      <c r="J59" s="24">
        <f t="shared" si="35"/>
        <v>20.018842260374932</v>
      </c>
      <c r="K59" s="93"/>
    </row>
    <row r="60" spans="1:11">
      <c r="A60" s="105">
        <v>3.53</v>
      </c>
      <c r="B60" s="94">
        <v>1</v>
      </c>
      <c r="C60" s="88">
        <f>B60*0.0254</f>
        <v>2.5399999999999999E-2</v>
      </c>
      <c r="D60" s="95">
        <v>271</v>
      </c>
      <c r="E60" s="89">
        <f>D60*0.45359</f>
        <v>122.92289</v>
      </c>
      <c r="F60" s="89">
        <f>E60*9.8066</f>
        <v>1205.455613074</v>
      </c>
      <c r="G60" s="95">
        <v>4.16</v>
      </c>
      <c r="H60" s="89">
        <f>C60*F60</f>
        <v>30.6185725720796</v>
      </c>
      <c r="I60" s="89">
        <f>G60^2/3.53</f>
        <v>4.9024362606232303</v>
      </c>
      <c r="J60" s="91">
        <f>I60/H60*100</f>
        <v>16.011315514733219</v>
      </c>
      <c r="K60" s="92"/>
    </row>
    <row r="61" spans="1:11">
      <c r="A61" s="99"/>
      <c r="B61" s="3">
        <v>2.5</v>
      </c>
      <c r="C61" s="6">
        <f t="shared" ref="C61:C64" si="36">B61*0.0254</f>
        <v>6.3500000000000001E-2</v>
      </c>
      <c r="D61" s="46">
        <v>500</v>
      </c>
      <c r="E61" s="10">
        <f t="shared" ref="E61:E64" si="37">D61*0.45359</f>
        <v>226.79499999999999</v>
      </c>
      <c r="F61" s="10">
        <f t="shared" ref="F61:F64" si="38">E61*9.8066</f>
        <v>2224.0878469999998</v>
      </c>
      <c r="G61" s="46">
        <v>12.6</v>
      </c>
      <c r="H61" s="10">
        <f t="shared" ref="H61:H64" si="39">C61*F61</f>
        <v>141.22957828449998</v>
      </c>
      <c r="I61" s="10">
        <f t="shared" ref="I61:I64" si="40">G61^2/3.53</f>
        <v>44.974504249291783</v>
      </c>
      <c r="J61" s="19">
        <f t="shared" ref="J61:J64" si="41">I61/H61*100</f>
        <v>31.84496108789115</v>
      </c>
      <c r="K61" s="93"/>
    </row>
    <row r="62" spans="1:11">
      <c r="A62" s="99"/>
      <c r="B62" s="3">
        <v>5</v>
      </c>
      <c r="C62" s="6">
        <f t="shared" si="36"/>
        <v>0.127</v>
      </c>
      <c r="D62" s="46">
        <v>996</v>
      </c>
      <c r="E62" s="10">
        <f t="shared" si="37"/>
        <v>451.77564000000001</v>
      </c>
      <c r="F62" s="10">
        <f t="shared" si="38"/>
        <v>4430.3829912239999</v>
      </c>
      <c r="G62" s="46">
        <v>26.3</v>
      </c>
      <c r="H62" s="10">
        <f t="shared" si="39"/>
        <v>562.658639885448</v>
      </c>
      <c r="I62" s="10">
        <f t="shared" si="40"/>
        <v>195.94617563739379</v>
      </c>
      <c r="J62" s="19">
        <f t="shared" si="41"/>
        <v>34.825054082042818</v>
      </c>
      <c r="K62" s="93"/>
    </row>
    <row r="63" spans="1:11">
      <c r="A63" s="99"/>
      <c r="B63" s="3">
        <v>7.5</v>
      </c>
      <c r="C63" s="6">
        <f t="shared" si="36"/>
        <v>0.1905</v>
      </c>
      <c r="D63" s="46">
        <v>1562</v>
      </c>
      <c r="E63" s="10">
        <f t="shared" si="37"/>
        <v>708.50757999999996</v>
      </c>
      <c r="F63" s="10">
        <f t="shared" si="38"/>
        <v>6948.0504340279995</v>
      </c>
      <c r="G63" s="46">
        <v>39.200000000000003</v>
      </c>
      <c r="H63" s="10">
        <f t="shared" si="39"/>
        <v>1323.6036076823339</v>
      </c>
      <c r="I63" s="10">
        <f t="shared" si="40"/>
        <v>435.30878186968852</v>
      </c>
      <c r="J63" s="19">
        <f t="shared" si="41"/>
        <v>32.888153170867078</v>
      </c>
      <c r="K63" s="93"/>
    </row>
    <row r="64" spans="1:11" ht="13.8" thickBot="1">
      <c r="A64" s="100"/>
      <c r="B64" s="20">
        <v>10</v>
      </c>
      <c r="C64" s="21">
        <f t="shared" si="36"/>
        <v>0.254</v>
      </c>
      <c r="D64" s="67">
        <v>2240</v>
      </c>
      <c r="E64" s="22">
        <f t="shared" si="37"/>
        <v>1016.0416</v>
      </c>
      <c r="F64" s="22">
        <f t="shared" si="38"/>
        <v>9963.9135545600002</v>
      </c>
      <c r="G64" s="67">
        <v>51</v>
      </c>
      <c r="H64" s="22">
        <f t="shared" si="39"/>
        <v>2530.8340428582401</v>
      </c>
      <c r="I64" s="22">
        <f t="shared" si="40"/>
        <v>736.82719546742214</v>
      </c>
      <c r="J64" s="24">
        <f t="shared" si="41"/>
        <v>29.114006805253574</v>
      </c>
      <c r="K64" s="93"/>
    </row>
    <row r="66" spans="2:9">
      <c r="B66" s="4" t="s">
        <v>50</v>
      </c>
      <c r="C66" s="11"/>
      <c r="E66" s="2"/>
      <c r="F66" s="8"/>
      <c r="G66" s="11"/>
      <c r="I66" s="2"/>
    </row>
    <row r="67" spans="2:9">
      <c r="B67" s="4" t="s">
        <v>41</v>
      </c>
      <c r="C67" s="11"/>
      <c r="E67" s="2"/>
      <c r="F67" s="8"/>
      <c r="G67" s="11"/>
      <c r="I67" s="2"/>
    </row>
    <row r="68" spans="2:9">
      <c r="B68" s="4" t="s">
        <v>52</v>
      </c>
      <c r="C68" s="11"/>
      <c r="E68" s="2"/>
      <c r="F68" s="8"/>
      <c r="G68" s="11"/>
      <c r="I68" s="2"/>
    </row>
    <row r="69" spans="2:9">
      <c r="B69" s="4" t="s">
        <v>80</v>
      </c>
      <c r="C69" s="11"/>
      <c r="E69" s="2"/>
      <c r="F69" s="8"/>
      <c r="G69" s="11"/>
      <c r="I69" s="2"/>
    </row>
    <row r="70" spans="2:9">
      <c r="B70" s="4" t="s">
        <v>54</v>
      </c>
      <c r="C70" s="11"/>
      <c r="E70" s="2"/>
      <c r="F70" s="8"/>
      <c r="G70" s="11"/>
      <c r="I70" s="2"/>
    </row>
    <row r="71" spans="2:9">
      <c r="B71" s="4" t="s">
        <v>51</v>
      </c>
      <c r="C71" s="11"/>
      <c r="E71" s="2"/>
      <c r="F71" s="8"/>
      <c r="G71" s="11"/>
      <c r="I71" s="2"/>
    </row>
    <row r="72" spans="2:9">
      <c r="B72" s="4" t="s">
        <v>55</v>
      </c>
      <c r="C72" s="11"/>
      <c r="E72" s="2"/>
      <c r="F72" s="8"/>
      <c r="G72" s="11"/>
      <c r="I72" s="2"/>
    </row>
    <row r="73" spans="2:9">
      <c r="B73" s="4" t="s">
        <v>87</v>
      </c>
      <c r="C73" s="11"/>
      <c r="E73" s="2"/>
      <c r="F73" s="8"/>
      <c r="G73" s="11"/>
      <c r="I73" s="2"/>
    </row>
    <row r="74" spans="2:9">
      <c r="C74" s="11"/>
      <c r="E74" s="2"/>
      <c r="F74" s="8"/>
      <c r="G74" s="11"/>
      <c r="I74" s="2"/>
    </row>
    <row r="75" spans="2:9">
      <c r="B75" s="30" t="s">
        <v>59</v>
      </c>
      <c r="C75" s="11"/>
      <c r="E75" s="2"/>
      <c r="F75" s="8"/>
      <c r="G75" s="11"/>
      <c r="I75" s="2"/>
    </row>
  </sheetData>
  <mergeCells count="7">
    <mergeCell ref="A14:A19"/>
    <mergeCell ref="A60:A64"/>
    <mergeCell ref="A2:A13"/>
    <mergeCell ref="A44:A54"/>
    <mergeCell ref="A55:A59"/>
    <mergeCell ref="A32:A43"/>
    <mergeCell ref="A20:A3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3:D25"/>
  <sheetViews>
    <sheetView topLeftCell="A31" workbookViewId="0">
      <selection activeCell="J33" sqref="J33"/>
    </sheetView>
  </sheetViews>
  <sheetFormatPr defaultRowHeight="13.2"/>
  <cols>
    <col min="1" max="1" width="11.109375" bestFit="1" customWidth="1"/>
    <col min="2" max="2" width="11.109375" customWidth="1"/>
    <col min="3" max="3" width="9.88671875" bestFit="1" customWidth="1"/>
  </cols>
  <sheetData>
    <row r="13" spans="1:4">
      <c r="A13" s="46" t="s">
        <v>19</v>
      </c>
      <c r="B13" s="46" t="s">
        <v>43</v>
      </c>
      <c r="C13" s="46" t="s">
        <v>67</v>
      </c>
      <c r="D13" s="46" t="s">
        <v>45</v>
      </c>
    </row>
    <row r="14" spans="1:4">
      <c r="A14" s="46">
        <v>5</v>
      </c>
      <c r="B14" s="5">
        <f>A14/39.37</f>
        <v>0.12700025400050802</v>
      </c>
      <c r="C14" s="46">
        <v>124</v>
      </c>
      <c r="D14" s="10">
        <f>C14*0.4535*9.86</f>
        <v>554.46723999999995</v>
      </c>
    </row>
    <row r="15" spans="1:4">
      <c r="A15" s="46">
        <v>10</v>
      </c>
      <c r="B15" s="5">
        <f t="shared" ref="B15:B23" si="0">A15/39.37</f>
        <v>0.25400050800101603</v>
      </c>
      <c r="C15" s="46">
        <v>264</v>
      </c>
      <c r="D15" s="10">
        <f t="shared" ref="D15:D23" si="1">C15*0.4535*9.86</f>
        <v>1180.47864</v>
      </c>
    </row>
    <row r="16" spans="1:4">
      <c r="A16" s="46">
        <v>15</v>
      </c>
      <c r="B16" s="5">
        <f t="shared" si="0"/>
        <v>0.38100076200152405</v>
      </c>
      <c r="C16" s="46">
        <v>510</v>
      </c>
      <c r="D16" s="10">
        <f t="shared" si="1"/>
        <v>2280.4701</v>
      </c>
    </row>
    <row r="17" spans="1:4">
      <c r="A17" s="46">
        <v>20</v>
      </c>
      <c r="B17" s="5">
        <f t="shared" si="0"/>
        <v>0.50800101600203207</v>
      </c>
      <c r="C17" s="46">
        <v>858</v>
      </c>
      <c r="D17" s="10">
        <f t="shared" si="1"/>
        <v>3836.5555799999997</v>
      </c>
    </row>
    <row r="18" spans="1:4">
      <c r="A18" s="46">
        <v>25</v>
      </c>
      <c r="B18" s="5">
        <f t="shared" si="0"/>
        <v>0.63500127000254003</v>
      </c>
      <c r="C18" s="46">
        <v>1313</v>
      </c>
      <c r="D18" s="10">
        <f t="shared" si="1"/>
        <v>5871.0926300000001</v>
      </c>
    </row>
    <row r="19" spans="1:4">
      <c r="A19" s="46">
        <v>30</v>
      </c>
      <c r="B19" s="5">
        <f t="shared" si="0"/>
        <v>0.7620015240030481</v>
      </c>
      <c r="C19" s="46">
        <v>1877</v>
      </c>
      <c r="D19" s="10">
        <f t="shared" si="1"/>
        <v>8393.0242699999999</v>
      </c>
    </row>
    <row r="20" spans="1:4">
      <c r="A20" s="46">
        <v>35</v>
      </c>
      <c r="B20" s="5">
        <f t="shared" si="0"/>
        <v>0.88900177800355606</v>
      </c>
      <c r="C20" s="46">
        <v>2535</v>
      </c>
      <c r="D20" s="10">
        <f t="shared" si="1"/>
        <v>11335.277849999999</v>
      </c>
    </row>
    <row r="21" spans="1:4">
      <c r="A21" s="46">
        <v>40</v>
      </c>
      <c r="B21" s="5">
        <f t="shared" si="0"/>
        <v>1.0160020320040641</v>
      </c>
      <c r="C21" s="46">
        <v>3327</v>
      </c>
      <c r="D21" s="10">
        <f t="shared" si="1"/>
        <v>14876.713769999998</v>
      </c>
    </row>
    <row r="22" spans="1:4">
      <c r="A22" s="46">
        <v>45</v>
      </c>
      <c r="B22" s="5">
        <f t="shared" si="0"/>
        <v>1.1430022860045721</v>
      </c>
      <c r="C22" s="46">
        <v>4185</v>
      </c>
      <c r="D22" s="10">
        <f>C22*0.4535*9.86</f>
        <v>18713.269349999999</v>
      </c>
    </row>
    <row r="23" spans="1:4">
      <c r="A23" s="46">
        <v>50</v>
      </c>
      <c r="B23" s="5">
        <f t="shared" si="0"/>
        <v>1.2700025400050801</v>
      </c>
      <c r="C23" s="46">
        <v>5070</v>
      </c>
      <c r="D23" s="10">
        <f t="shared" si="1"/>
        <v>22670.555699999997</v>
      </c>
    </row>
    <row r="24" spans="1:4">
      <c r="A24" s="46">
        <v>55</v>
      </c>
      <c r="B24" s="5">
        <f t="shared" ref="B24:B25" si="2">A24/39.37</f>
        <v>1.397002794005588</v>
      </c>
      <c r="C24" s="46">
        <v>5688</v>
      </c>
      <c r="D24" s="10">
        <f t="shared" ref="D24:D25" si="3">C24*0.4535*9.86</f>
        <v>25433.94888</v>
      </c>
    </row>
    <row r="25" spans="1:4">
      <c r="A25" s="46">
        <v>60</v>
      </c>
      <c r="B25" s="5">
        <f t="shared" si="2"/>
        <v>1.5240030480060962</v>
      </c>
      <c r="C25" s="46">
        <v>5944</v>
      </c>
      <c r="D25" s="10">
        <f t="shared" si="3"/>
        <v>26578.655440000002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3:D31"/>
  <sheetViews>
    <sheetView topLeftCell="A10" workbookViewId="0">
      <selection activeCell="A32" sqref="A32:XFD32"/>
    </sheetView>
  </sheetViews>
  <sheetFormatPr defaultRowHeight="13.2"/>
  <cols>
    <col min="1" max="1" width="11.109375" bestFit="1" customWidth="1"/>
    <col min="2" max="2" width="11.109375" customWidth="1"/>
    <col min="3" max="3" width="9.88671875" bestFit="1" customWidth="1"/>
  </cols>
  <sheetData>
    <row r="13" spans="1:4">
      <c r="A13" s="46" t="s">
        <v>19</v>
      </c>
      <c r="B13" s="46" t="s">
        <v>43</v>
      </c>
      <c r="C13" s="46" t="s">
        <v>67</v>
      </c>
      <c r="D13" s="46" t="s">
        <v>45</v>
      </c>
    </row>
    <row r="14" spans="1:4">
      <c r="A14" s="46">
        <v>1</v>
      </c>
      <c r="B14" s="5">
        <f>A14/39.37</f>
        <v>2.5400050800101603E-2</v>
      </c>
      <c r="C14" s="46">
        <v>130</v>
      </c>
      <c r="D14" s="10">
        <f>C14*0.4535*9.86</f>
        <v>581.29629999999997</v>
      </c>
    </row>
    <row r="15" spans="1:4">
      <c r="A15" s="46">
        <v>2.5</v>
      </c>
      <c r="B15" s="5">
        <f t="shared" ref="B15:B25" si="0">A15/39.37</f>
        <v>6.3500127000254009E-2</v>
      </c>
      <c r="C15" s="46">
        <v>114</v>
      </c>
      <c r="D15" s="10">
        <f t="shared" ref="D15:D25" si="1">C15*0.4535*9.86</f>
        <v>509.75213999999994</v>
      </c>
    </row>
    <row r="16" spans="1:4">
      <c r="A16" s="46">
        <v>5</v>
      </c>
      <c r="B16" s="5">
        <f t="shared" si="0"/>
        <v>0.12700025400050802</v>
      </c>
      <c r="C16" s="46">
        <v>135</v>
      </c>
      <c r="D16" s="10">
        <f t="shared" si="1"/>
        <v>603.65385000000003</v>
      </c>
    </row>
    <row r="17" spans="1:4">
      <c r="A17" s="46">
        <v>7.5</v>
      </c>
      <c r="B17" s="5">
        <f t="shared" si="0"/>
        <v>0.19050038100076203</v>
      </c>
      <c r="C17" s="46">
        <v>191</v>
      </c>
      <c r="D17" s="10">
        <f t="shared" si="1"/>
        <v>854.05840999999998</v>
      </c>
    </row>
    <row r="18" spans="1:4">
      <c r="A18" s="46">
        <v>10</v>
      </c>
      <c r="B18" s="5">
        <f t="shared" si="0"/>
        <v>0.25400050800101603</v>
      </c>
      <c r="C18" s="46">
        <v>271</v>
      </c>
      <c r="D18" s="10">
        <f t="shared" si="1"/>
        <v>1211.7792099999999</v>
      </c>
    </row>
    <row r="19" spans="1:4">
      <c r="A19" s="46">
        <v>12.5</v>
      </c>
      <c r="B19" s="5">
        <f t="shared" si="0"/>
        <v>0.31750063500127002</v>
      </c>
      <c r="C19" s="46">
        <v>375</v>
      </c>
      <c r="D19" s="10">
        <f t="shared" si="1"/>
        <v>1676.8162499999999</v>
      </c>
    </row>
    <row r="20" spans="1:4">
      <c r="A20" s="46">
        <v>15</v>
      </c>
      <c r="B20" s="5">
        <f t="shared" si="0"/>
        <v>0.38100076200152405</v>
      </c>
      <c r="C20" s="46">
        <v>501</v>
      </c>
      <c r="D20" s="10">
        <f t="shared" si="1"/>
        <v>2240.22651</v>
      </c>
    </row>
    <row r="21" spans="1:4">
      <c r="A21" s="46">
        <v>17.5</v>
      </c>
      <c r="B21" s="5">
        <f t="shared" si="0"/>
        <v>0.44450088900177803</v>
      </c>
      <c r="C21" s="46">
        <v>657</v>
      </c>
      <c r="D21" s="10">
        <f t="shared" si="1"/>
        <v>2937.7820699999997</v>
      </c>
    </row>
    <row r="22" spans="1:4">
      <c r="A22" s="46">
        <v>20</v>
      </c>
      <c r="B22" s="5">
        <f t="shared" si="0"/>
        <v>0.50800101600203207</v>
      </c>
      <c r="C22" s="46">
        <v>840</v>
      </c>
      <c r="D22" s="10">
        <f>C22*0.4535*9.86</f>
        <v>3756.0683999999997</v>
      </c>
    </row>
    <row r="23" spans="1:4">
      <c r="A23" s="46">
        <v>22.5</v>
      </c>
      <c r="B23" s="5">
        <f t="shared" si="0"/>
        <v>0.57150114300228605</v>
      </c>
      <c r="C23" s="46">
        <v>1044</v>
      </c>
      <c r="D23" s="10">
        <f t="shared" si="1"/>
        <v>4668.2564400000001</v>
      </c>
    </row>
    <row r="24" spans="1:4">
      <c r="A24" s="46">
        <v>25</v>
      </c>
      <c r="B24" s="5">
        <f t="shared" si="0"/>
        <v>0.63500127000254003</v>
      </c>
      <c r="C24" s="46">
        <v>1288</v>
      </c>
      <c r="D24" s="10">
        <f t="shared" si="1"/>
        <v>5759.3048800000006</v>
      </c>
    </row>
    <row r="25" spans="1:4">
      <c r="A25" s="46">
        <v>27.5</v>
      </c>
      <c r="B25" s="5">
        <f t="shared" si="0"/>
        <v>0.69850139700279401</v>
      </c>
      <c r="C25" s="46">
        <v>1544</v>
      </c>
      <c r="D25" s="10">
        <f t="shared" si="1"/>
        <v>6904.0114400000002</v>
      </c>
    </row>
    <row r="26" spans="1:4">
      <c r="A26" s="46">
        <v>30</v>
      </c>
      <c r="B26" s="5">
        <f t="shared" ref="B26:B31" si="2">A26/39.37</f>
        <v>0.7620015240030481</v>
      </c>
      <c r="C26" s="46">
        <v>1844</v>
      </c>
      <c r="D26" s="10">
        <f t="shared" ref="D26:D31" si="3">C26*0.4535*9.86</f>
        <v>8245.4644399999997</v>
      </c>
    </row>
    <row r="27" spans="1:4">
      <c r="A27" s="46">
        <v>32.5</v>
      </c>
      <c r="B27" s="5">
        <f t="shared" si="2"/>
        <v>0.82550165100330208</v>
      </c>
      <c r="C27" s="46">
        <v>2144</v>
      </c>
      <c r="D27" s="10">
        <f t="shared" si="3"/>
        <v>9586.9174400000011</v>
      </c>
    </row>
    <row r="28" spans="1:4">
      <c r="A28" s="46">
        <v>35</v>
      </c>
      <c r="B28" s="5">
        <f t="shared" si="2"/>
        <v>0.88900177800355606</v>
      </c>
      <c r="C28" s="46">
        <v>2477</v>
      </c>
      <c r="D28" s="10">
        <f t="shared" si="3"/>
        <v>11075.930270000001</v>
      </c>
    </row>
    <row r="29" spans="1:4">
      <c r="A29" s="46">
        <v>37.5</v>
      </c>
      <c r="B29" s="5">
        <f t="shared" si="2"/>
        <v>0.95250190500381005</v>
      </c>
      <c r="C29" s="46">
        <v>2872</v>
      </c>
      <c r="D29" s="10">
        <f t="shared" si="3"/>
        <v>12842.176719999999</v>
      </c>
    </row>
    <row r="30" spans="1:4">
      <c r="A30" s="46">
        <v>40</v>
      </c>
      <c r="B30" s="5">
        <f t="shared" si="2"/>
        <v>1.0160020320040641</v>
      </c>
      <c r="C30" s="46">
        <v>3227</v>
      </c>
      <c r="D30" s="10">
        <f t="shared" si="3"/>
        <v>14429.56277</v>
      </c>
    </row>
    <row r="31" spans="1:4">
      <c r="A31" s="46">
        <v>45</v>
      </c>
      <c r="B31" s="5">
        <f t="shared" si="2"/>
        <v>1.1430022860045721</v>
      </c>
      <c r="C31" s="46">
        <v>3980</v>
      </c>
      <c r="D31" s="10">
        <f t="shared" si="3"/>
        <v>17796.609799999998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4" workbookViewId="0">
      <selection activeCell="N22" sqref="N22"/>
    </sheetView>
  </sheetViews>
  <sheetFormatPr defaultRowHeight="13.2"/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0"/>
  <sheetViews>
    <sheetView workbookViewId="0">
      <selection activeCell="H23" sqref="H23"/>
    </sheetView>
  </sheetViews>
  <sheetFormatPr defaultRowHeight="13.2"/>
  <cols>
    <col min="2" max="2" width="18.33203125" bestFit="1" customWidth="1"/>
    <col min="3" max="3" width="14.6640625" customWidth="1"/>
    <col min="8" max="8" width="36" bestFit="1" customWidth="1"/>
  </cols>
  <sheetData>
    <row r="1" spans="1:14">
      <c r="B1" t="s">
        <v>19</v>
      </c>
      <c r="C1">
        <v>1</v>
      </c>
      <c r="D1">
        <v>2.5</v>
      </c>
      <c r="E1">
        <v>5</v>
      </c>
      <c r="F1">
        <v>7.5</v>
      </c>
      <c r="G1">
        <v>10</v>
      </c>
      <c r="H1" t="s">
        <v>32</v>
      </c>
      <c r="I1">
        <v>12.5</v>
      </c>
      <c r="J1">
        <v>15</v>
      </c>
      <c r="K1">
        <v>17.5</v>
      </c>
      <c r="L1">
        <v>20</v>
      </c>
      <c r="M1">
        <v>22.5</v>
      </c>
    </row>
    <row r="2" spans="1:14">
      <c r="A2" t="s">
        <v>20</v>
      </c>
      <c r="B2" t="s">
        <v>0</v>
      </c>
      <c r="C2" t="s">
        <v>22</v>
      </c>
      <c r="D2" t="s">
        <v>22</v>
      </c>
      <c r="E2" t="s">
        <v>22</v>
      </c>
      <c r="F2" t="s">
        <v>22</v>
      </c>
      <c r="G2" t="s">
        <v>22</v>
      </c>
      <c r="H2" t="s">
        <v>22</v>
      </c>
      <c r="I2" t="s">
        <v>22</v>
      </c>
      <c r="J2" t="s">
        <v>22</v>
      </c>
      <c r="K2" t="s">
        <v>22</v>
      </c>
      <c r="L2" t="s">
        <v>22</v>
      </c>
      <c r="M2" t="s">
        <v>22</v>
      </c>
    </row>
    <row r="3" spans="1:14">
      <c r="B3" t="s">
        <v>1</v>
      </c>
      <c r="C3">
        <v>2</v>
      </c>
      <c r="D3">
        <v>2</v>
      </c>
      <c r="E3">
        <v>2</v>
      </c>
      <c r="F3">
        <v>2</v>
      </c>
      <c r="G3">
        <v>2</v>
      </c>
      <c r="H3">
        <v>2</v>
      </c>
      <c r="I3">
        <v>2</v>
      </c>
      <c r="J3">
        <v>2</v>
      </c>
      <c r="K3">
        <v>2</v>
      </c>
      <c r="L3">
        <v>2</v>
      </c>
      <c r="M3">
        <v>2</v>
      </c>
    </row>
    <row r="4" spans="1:14">
      <c r="B4" t="s">
        <v>2</v>
      </c>
      <c r="C4">
        <v>523</v>
      </c>
      <c r="D4">
        <v>211</v>
      </c>
      <c r="E4">
        <v>105</v>
      </c>
      <c r="F4">
        <v>70</v>
      </c>
      <c r="G4">
        <v>52</v>
      </c>
      <c r="H4">
        <v>53</v>
      </c>
      <c r="I4">
        <v>43</v>
      </c>
      <c r="J4">
        <v>36</v>
      </c>
      <c r="K4">
        <v>30</v>
      </c>
      <c r="L4">
        <v>28</v>
      </c>
      <c r="M4">
        <v>24</v>
      </c>
    </row>
    <row r="5" spans="1:14">
      <c r="B5" t="s">
        <v>3</v>
      </c>
      <c r="C5" s="1">
        <v>508.05</v>
      </c>
      <c r="D5" s="1">
        <v>1334.7</v>
      </c>
      <c r="E5" s="1">
        <v>1103.5999999999999</v>
      </c>
      <c r="F5" s="1">
        <v>1471.3</v>
      </c>
      <c r="G5" s="1">
        <v>1953.8</v>
      </c>
      <c r="H5" s="1">
        <v>2414.6999999999998</v>
      </c>
      <c r="I5" s="1">
        <v>2420.9</v>
      </c>
      <c r="J5" s="1">
        <v>3082.4</v>
      </c>
      <c r="K5" s="1">
        <v>3808.3</v>
      </c>
      <c r="L5" s="1">
        <v>4643.8999999999996</v>
      </c>
      <c r="M5" s="1">
        <v>5440.9</v>
      </c>
      <c r="N5" s="1"/>
    </row>
    <row r="6" spans="1:14">
      <c r="B6" t="s">
        <v>4</v>
      </c>
      <c r="C6" s="1">
        <v>47.360999999999997</v>
      </c>
      <c r="D6" s="1">
        <v>129.41</v>
      </c>
      <c r="E6" s="1">
        <v>130.44</v>
      </c>
      <c r="F6" s="1">
        <v>168.51</v>
      </c>
      <c r="G6" s="1">
        <v>230.15</v>
      </c>
      <c r="H6" s="1">
        <v>407.6</v>
      </c>
      <c r="I6" s="1">
        <v>252.97</v>
      </c>
      <c r="J6" s="1">
        <v>392.29</v>
      </c>
      <c r="K6" s="1">
        <v>472.76</v>
      </c>
      <c r="L6" s="1">
        <v>592.20000000000005</v>
      </c>
      <c r="M6" s="1">
        <v>601.57000000000005</v>
      </c>
      <c r="N6" s="1"/>
    </row>
    <row r="7" spans="1:14">
      <c r="B7" t="s">
        <v>5</v>
      </c>
      <c r="C7" s="1">
        <v>411.38</v>
      </c>
      <c r="D7" s="1">
        <v>1085.2</v>
      </c>
      <c r="E7" s="1">
        <v>877.69</v>
      </c>
      <c r="F7" s="1">
        <v>1149.9000000000001</v>
      </c>
      <c r="G7" s="1">
        <v>1521</v>
      </c>
      <c r="H7" s="1">
        <v>1828.6</v>
      </c>
      <c r="I7" s="1">
        <v>1931.2</v>
      </c>
      <c r="J7" s="1">
        <v>2365.6999999999998</v>
      </c>
      <c r="K7" s="1">
        <v>2932.1</v>
      </c>
      <c r="L7" s="1">
        <v>3569.3</v>
      </c>
      <c r="M7" s="1">
        <v>4234.6000000000004</v>
      </c>
      <c r="N7" s="1"/>
    </row>
    <row r="8" spans="1:14">
      <c r="B8" t="s">
        <v>6</v>
      </c>
      <c r="C8" s="1">
        <v>521.24</v>
      </c>
      <c r="D8" s="1">
        <v>1378.2</v>
      </c>
      <c r="E8" s="1">
        <v>1116.9000000000001</v>
      </c>
      <c r="F8" s="1">
        <v>1499.6</v>
      </c>
      <c r="G8" s="1">
        <v>2003.8</v>
      </c>
      <c r="H8" s="1">
        <v>2348.6</v>
      </c>
      <c r="I8" s="1">
        <v>2507.3000000000002</v>
      </c>
      <c r="J8" s="1">
        <v>3187.9</v>
      </c>
      <c r="K8" s="1">
        <v>3945.3</v>
      </c>
      <c r="L8" s="1">
        <v>4845.6000000000004</v>
      </c>
      <c r="M8" s="1">
        <v>5681.2</v>
      </c>
      <c r="N8" s="1"/>
    </row>
    <row r="9" spans="1:14">
      <c r="B9" t="s">
        <v>7</v>
      </c>
      <c r="C9" s="1">
        <v>581.04999999999995</v>
      </c>
      <c r="D9" s="1">
        <v>1540.5</v>
      </c>
      <c r="E9" s="1">
        <v>1308.5999999999999</v>
      </c>
      <c r="F9" s="1">
        <v>1698</v>
      </c>
      <c r="G9" s="1">
        <v>2262</v>
      </c>
      <c r="H9" s="1">
        <v>3241</v>
      </c>
      <c r="I9" s="1">
        <v>2774.7</v>
      </c>
      <c r="J9" s="1">
        <v>3601.1</v>
      </c>
      <c r="K9" s="1">
        <v>4404.3</v>
      </c>
      <c r="L9" s="1">
        <v>5340.6</v>
      </c>
      <c r="M9" s="1">
        <v>6005.9</v>
      </c>
      <c r="N9" s="1"/>
    </row>
    <row r="10" spans="1:14">
      <c r="B10" t="s">
        <v>8</v>
      </c>
      <c r="C10" s="1">
        <v>510.25</v>
      </c>
      <c r="D10" s="1">
        <v>1340.9</v>
      </c>
      <c r="E10" s="1">
        <v>1111.3</v>
      </c>
      <c r="F10" s="1">
        <v>1480.8</v>
      </c>
      <c r="G10" s="1">
        <v>1967.1</v>
      </c>
      <c r="H10" s="1">
        <v>2448.1999999999998</v>
      </c>
      <c r="I10" s="1">
        <v>2433.8000000000002</v>
      </c>
      <c r="J10" s="1">
        <v>3106.6</v>
      </c>
      <c r="K10" s="1">
        <v>3836.6</v>
      </c>
      <c r="L10" s="1">
        <v>4680.2</v>
      </c>
      <c r="M10" s="1">
        <v>5472.7</v>
      </c>
      <c r="N10" s="1"/>
    </row>
    <row r="11" spans="1:14">
      <c r="B11" t="s">
        <v>9</v>
      </c>
      <c r="C11" s="1">
        <v>265710</v>
      </c>
      <c r="D11" s="1">
        <v>281620</v>
      </c>
      <c r="E11" s="1">
        <v>115880</v>
      </c>
      <c r="F11" s="1">
        <v>102990</v>
      </c>
      <c r="G11" s="1">
        <v>101600</v>
      </c>
      <c r="H11" s="1">
        <v>127980</v>
      </c>
      <c r="I11" s="1">
        <v>104100</v>
      </c>
      <c r="J11" s="1">
        <v>110970</v>
      </c>
      <c r="K11" s="1">
        <v>114250</v>
      </c>
      <c r="L11" s="1">
        <v>130030</v>
      </c>
      <c r="M11" s="1">
        <v>130580</v>
      </c>
      <c r="N11" s="1"/>
    </row>
    <row r="12" spans="1:14">
      <c r="B12" t="s">
        <v>10</v>
      </c>
      <c r="C12" s="1">
        <v>136170000</v>
      </c>
      <c r="D12" s="1">
        <v>379400000</v>
      </c>
      <c r="E12" s="1">
        <v>129660000</v>
      </c>
      <c r="F12" s="1">
        <v>153500000</v>
      </c>
      <c r="G12" s="1">
        <v>201200000</v>
      </c>
      <c r="H12" s="1">
        <v>317660000</v>
      </c>
      <c r="I12" s="1">
        <v>254700000</v>
      </c>
      <c r="J12" s="1">
        <v>347440000</v>
      </c>
      <c r="K12" s="1">
        <v>441580000</v>
      </c>
      <c r="L12" s="1">
        <v>613310000</v>
      </c>
      <c r="M12" s="1">
        <v>718810000</v>
      </c>
      <c r="N12" s="1"/>
    </row>
    <row r="13" spans="1:14">
      <c r="B13" t="s">
        <v>11</v>
      </c>
      <c r="C13" s="1">
        <v>2243.1</v>
      </c>
      <c r="D13" s="1">
        <v>16747</v>
      </c>
      <c r="E13" s="1">
        <v>17014</v>
      </c>
      <c r="F13" s="1">
        <v>28395</v>
      </c>
      <c r="G13" s="1">
        <v>52969</v>
      </c>
      <c r="H13" s="1">
        <v>166140</v>
      </c>
      <c r="I13" s="1">
        <v>63992</v>
      </c>
      <c r="J13" s="1">
        <v>153890</v>
      </c>
      <c r="K13" s="1">
        <v>223500</v>
      </c>
      <c r="L13" s="1">
        <v>350700</v>
      </c>
      <c r="M13" s="1">
        <v>361890</v>
      </c>
      <c r="N13" s="1"/>
    </row>
    <row r="14" spans="1:14">
      <c r="B14" t="s">
        <v>12</v>
      </c>
      <c r="C14" s="1">
        <v>-0.83548</v>
      </c>
      <c r="D14" s="1">
        <v>-1.0076000000000001</v>
      </c>
      <c r="E14" s="1">
        <v>-0.30589</v>
      </c>
      <c r="F14" s="1">
        <v>-0.50387999999999999</v>
      </c>
      <c r="G14" s="1">
        <v>-0.65146999999999999</v>
      </c>
      <c r="H14" s="1">
        <v>0.48601</v>
      </c>
      <c r="I14" s="1">
        <v>-1.0251999999999999</v>
      </c>
      <c r="J14" s="1">
        <v>-0.80620000000000003</v>
      </c>
      <c r="K14" s="1">
        <v>-0.86939</v>
      </c>
      <c r="L14" s="1">
        <v>-1.0217000000000001</v>
      </c>
      <c r="M14" s="1">
        <v>-1.198</v>
      </c>
      <c r="N14" s="1"/>
    </row>
    <row r="15" spans="1:14">
      <c r="B15" t="s">
        <v>13</v>
      </c>
      <c r="C15" s="1">
        <v>-2.8961000000000001</v>
      </c>
      <c r="D15" s="1">
        <v>-18.096</v>
      </c>
      <c r="E15" s="1">
        <v>-41.61</v>
      </c>
      <c r="F15" s="1">
        <v>-78.805000000000007</v>
      </c>
      <c r="G15" s="1">
        <v>-140.24</v>
      </c>
      <c r="H15" s="1">
        <v>-260.20999999999998</v>
      </c>
      <c r="I15" s="1">
        <v>-182.83</v>
      </c>
      <c r="J15" s="1">
        <v>-342.49</v>
      </c>
      <c r="K15" s="1">
        <v>-469.95</v>
      </c>
      <c r="L15" s="1">
        <v>-605.28</v>
      </c>
      <c r="M15" s="1">
        <v>-674.25</v>
      </c>
      <c r="N15" s="1"/>
    </row>
    <row r="16" spans="1:14">
      <c r="B16" t="s">
        <v>14</v>
      </c>
      <c r="C16" s="1">
        <v>26571</v>
      </c>
      <c r="D16" s="1">
        <v>28162</v>
      </c>
      <c r="E16" s="1">
        <v>11588</v>
      </c>
      <c r="F16" s="1">
        <v>10299</v>
      </c>
      <c r="G16" s="1">
        <v>10160</v>
      </c>
      <c r="H16" s="1">
        <v>12798</v>
      </c>
      <c r="I16" s="1">
        <v>10410</v>
      </c>
      <c r="J16" s="1">
        <v>11097</v>
      </c>
      <c r="K16" s="1">
        <v>11425</v>
      </c>
      <c r="L16" s="1">
        <v>13003</v>
      </c>
      <c r="M16" s="1">
        <v>13058</v>
      </c>
      <c r="N16" s="1"/>
    </row>
    <row r="17" spans="1:14">
      <c r="B17" t="s">
        <v>15</v>
      </c>
      <c r="C17">
        <v>13.4</v>
      </c>
      <c r="D17">
        <v>92.2</v>
      </c>
      <c r="E17">
        <v>120.6</v>
      </c>
      <c r="F17">
        <v>136.69999999999999</v>
      </c>
      <c r="G17">
        <v>150.5</v>
      </c>
      <c r="H17">
        <v>148.5</v>
      </c>
      <c r="I17">
        <v>162.1</v>
      </c>
      <c r="J17">
        <v>175.6</v>
      </c>
      <c r="K17">
        <v>182.8</v>
      </c>
      <c r="L17">
        <v>189.8</v>
      </c>
      <c r="M17">
        <v>198.8</v>
      </c>
    </row>
    <row r="18" spans="1:14">
      <c r="B18" t="s">
        <v>16</v>
      </c>
      <c r="C18">
        <v>65.599999999999994</v>
      </c>
      <c r="D18">
        <v>113.2</v>
      </c>
      <c r="E18">
        <v>131</v>
      </c>
      <c r="F18">
        <v>143.6</v>
      </c>
      <c r="G18">
        <v>155.6</v>
      </c>
      <c r="H18">
        <v>153.69999999999999</v>
      </c>
      <c r="I18">
        <v>166.3</v>
      </c>
      <c r="J18">
        <v>179.1</v>
      </c>
      <c r="K18">
        <v>185.7</v>
      </c>
      <c r="L18">
        <v>192.5</v>
      </c>
      <c r="M18">
        <v>201.1</v>
      </c>
    </row>
    <row r="19" spans="1:14">
      <c r="B19" t="s">
        <v>17</v>
      </c>
      <c r="C19" t="s">
        <v>24</v>
      </c>
      <c r="D19" t="s">
        <v>24</v>
      </c>
      <c r="E19" t="s">
        <v>24</v>
      </c>
      <c r="F19" t="s">
        <v>24</v>
      </c>
      <c r="G19" t="s">
        <v>24</v>
      </c>
      <c r="H19" t="s">
        <v>31</v>
      </c>
      <c r="I19" t="s">
        <v>24</v>
      </c>
      <c r="J19" t="s">
        <v>24</v>
      </c>
      <c r="K19" t="s">
        <v>24</v>
      </c>
      <c r="L19" t="s">
        <v>24</v>
      </c>
      <c r="M19" t="s">
        <v>24</v>
      </c>
    </row>
    <row r="20" spans="1:14">
      <c r="A20" t="s">
        <v>21</v>
      </c>
      <c r="B20" t="s">
        <v>0</v>
      </c>
      <c r="C20" t="s">
        <v>23</v>
      </c>
      <c r="D20" t="s">
        <v>23</v>
      </c>
      <c r="E20" t="s">
        <v>23</v>
      </c>
      <c r="F20" t="s">
        <v>23</v>
      </c>
      <c r="G20" t="s">
        <v>23</v>
      </c>
      <c r="H20" t="s">
        <v>23</v>
      </c>
      <c r="I20" t="s">
        <v>23</v>
      </c>
      <c r="J20" t="s">
        <v>23</v>
      </c>
      <c r="K20" t="s">
        <v>23</v>
      </c>
      <c r="L20" t="s">
        <v>23</v>
      </c>
      <c r="M20" t="s">
        <v>23</v>
      </c>
    </row>
    <row r="21" spans="1:14">
      <c r="B21" t="s">
        <v>1</v>
      </c>
      <c r="C21">
        <v>5</v>
      </c>
      <c r="D21">
        <v>5</v>
      </c>
      <c r="E21">
        <v>5</v>
      </c>
      <c r="F21">
        <v>5</v>
      </c>
      <c r="G21">
        <v>5</v>
      </c>
      <c r="H21">
        <v>5</v>
      </c>
      <c r="I21">
        <v>5</v>
      </c>
      <c r="J21">
        <v>5</v>
      </c>
      <c r="K21">
        <v>5</v>
      </c>
      <c r="L21">
        <v>5</v>
      </c>
      <c r="M21">
        <v>5</v>
      </c>
    </row>
    <row r="22" spans="1:14">
      <c r="B22" t="s">
        <v>2</v>
      </c>
      <c r="C22">
        <v>523</v>
      </c>
      <c r="D22">
        <v>211</v>
      </c>
      <c r="E22">
        <v>105</v>
      </c>
      <c r="F22">
        <v>70</v>
      </c>
      <c r="G22">
        <v>52</v>
      </c>
      <c r="H22">
        <v>53</v>
      </c>
      <c r="I22">
        <v>43</v>
      </c>
      <c r="J22">
        <v>36</v>
      </c>
      <c r="K22">
        <v>30</v>
      </c>
      <c r="L22">
        <v>28</v>
      </c>
      <c r="M22">
        <v>24</v>
      </c>
    </row>
    <row r="23" spans="1:14">
      <c r="B23" t="s">
        <v>3</v>
      </c>
      <c r="C23" s="1">
        <v>3.1156E-2</v>
      </c>
      <c r="D23" s="1">
        <v>3.1445000000000001E-2</v>
      </c>
      <c r="E23" s="1">
        <v>26.923999999999999</v>
      </c>
      <c r="F23" s="1">
        <v>45.680999999999997</v>
      </c>
      <c r="G23" s="1">
        <v>64.2</v>
      </c>
      <c r="H23" s="1">
        <v>54.506</v>
      </c>
      <c r="I23" s="1">
        <v>83.585999999999999</v>
      </c>
      <c r="J23" s="1">
        <v>101.37</v>
      </c>
      <c r="K23" s="1">
        <v>119.93</v>
      </c>
      <c r="L23" s="1">
        <v>136.37</v>
      </c>
      <c r="M23" s="1">
        <v>155.43</v>
      </c>
      <c r="N23" s="1"/>
    </row>
    <row r="24" spans="1:14">
      <c r="B24" t="s">
        <v>4</v>
      </c>
      <c r="C24" s="1">
        <v>3.1288000000000003E-2</v>
      </c>
      <c r="D24" s="1">
        <v>2.9798000000000002E-2</v>
      </c>
      <c r="E24" s="1">
        <v>2.0535999999999999</v>
      </c>
      <c r="F24" s="1">
        <v>3.3184999999999998</v>
      </c>
      <c r="G24" s="1">
        <v>4.3912000000000004</v>
      </c>
      <c r="H24" s="1">
        <v>4.3720999999999997</v>
      </c>
      <c r="I24" s="1">
        <v>6.2092999999999998</v>
      </c>
      <c r="J24" s="1">
        <v>6.8703000000000003</v>
      </c>
      <c r="K24" s="1">
        <v>7.8780000000000001</v>
      </c>
      <c r="L24" s="1">
        <v>9.0691000000000006</v>
      </c>
      <c r="M24" s="1">
        <v>9.4532000000000007</v>
      </c>
      <c r="N24" s="1"/>
    </row>
    <row r="25" spans="1:14">
      <c r="B25" t="s">
        <v>5</v>
      </c>
      <c r="C25" s="1">
        <v>-4.8786000000000003E-2</v>
      </c>
      <c r="D25" s="1">
        <v>-4.8786000000000003E-2</v>
      </c>
      <c r="E25" s="1">
        <v>22.539000000000001</v>
      </c>
      <c r="F25" s="1">
        <v>39.078000000000003</v>
      </c>
      <c r="G25" s="1">
        <v>55.177</v>
      </c>
      <c r="H25" s="1">
        <v>45.079000000000001</v>
      </c>
      <c r="I25" s="1">
        <v>71.227999999999994</v>
      </c>
      <c r="J25" s="1">
        <v>87.766999999999996</v>
      </c>
      <c r="K25" s="1">
        <v>104.01</v>
      </c>
      <c r="L25" s="1">
        <v>119.09</v>
      </c>
      <c r="M25" s="1">
        <v>136.07</v>
      </c>
      <c r="N25" s="1"/>
    </row>
    <row r="26" spans="1:14">
      <c r="B26" t="s">
        <v>6</v>
      </c>
      <c r="C26" s="1">
        <v>4.8786000000000003E-2</v>
      </c>
      <c r="D26" s="1">
        <v>4.8786000000000003E-2</v>
      </c>
      <c r="E26" s="1">
        <v>27.613</v>
      </c>
      <c r="F26" s="1">
        <v>46.591000000000001</v>
      </c>
      <c r="G26" s="1">
        <v>65.641999999999996</v>
      </c>
      <c r="H26" s="1">
        <v>55.420999999999999</v>
      </c>
      <c r="I26" s="1">
        <v>85.766999999999996</v>
      </c>
      <c r="J26" s="1">
        <v>103.09</v>
      </c>
      <c r="K26" s="1">
        <v>121.65</v>
      </c>
      <c r="L26" s="1">
        <v>137.75</v>
      </c>
      <c r="M26" s="1">
        <v>159.07</v>
      </c>
      <c r="N26" s="1"/>
    </row>
    <row r="27" spans="1:14">
      <c r="B27" t="s">
        <v>7</v>
      </c>
      <c r="C27" s="1">
        <v>9.7572999999999993E-2</v>
      </c>
      <c r="D27" s="1">
        <v>9.7572999999999993E-2</v>
      </c>
      <c r="E27" s="1">
        <v>30.295999999999999</v>
      </c>
      <c r="F27" s="1">
        <v>50.835000000000001</v>
      </c>
      <c r="G27" s="1">
        <v>70.593999999999994</v>
      </c>
      <c r="H27" s="1">
        <v>60.398000000000003</v>
      </c>
      <c r="I27" s="1">
        <v>91.864999999999995</v>
      </c>
      <c r="J27" s="1">
        <v>111.09</v>
      </c>
      <c r="K27" s="1">
        <v>130.75</v>
      </c>
      <c r="L27" s="1">
        <v>147.97</v>
      </c>
      <c r="M27" s="1">
        <v>166.02</v>
      </c>
      <c r="N27" s="1"/>
    </row>
    <row r="28" spans="1:14">
      <c r="B28" t="s">
        <v>8</v>
      </c>
      <c r="C28" s="1">
        <v>4.4134E-2</v>
      </c>
      <c r="D28" s="1">
        <v>4.3271999999999998E-2</v>
      </c>
      <c r="E28" s="1">
        <v>27.001999999999999</v>
      </c>
      <c r="F28" s="1">
        <v>45.798999999999999</v>
      </c>
      <c r="G28" s="1">
        <v>64.346999999999994</v>
      </c>
      <c r="H28" s="1">
        <v>54.677999999999997</v>
      </c>
      <c r="I28" s="1">
        <v>83.811000000000007</v>
      </c>
      <c r="J28" s="1">
        <v>101.59</v>
      </c>
      <c r="K28" s="1">
        <v>120.18</v>
      </c>
      <c r="L28" s="1">
        <v>136.66</v>
      </c>
      <c r="M28" s="1">
        <v>155.69999999999999</v>
      </c>
      <c r="N28" s="1"/>
    </row>
    <row r="29" spans="1:14">
      <c r="B29" s="1" t="s">
        <v>9</v>
      </c>
      <c r="C29" s="1">
        <v>16.295000000000002</v>
      </c>
      <c r="D29" s="1">
        <v>6.6349999999999998</v>
      </c>
      <c r="E29" s="1">
        <v>2827</v>
      </c>
      <c r="F29" s="1">
        <v>3197.7</v>
      </c>
      <c r="G29" s="1">
        <v>3338.4</v>
      </c>
      <c r="H29" s="1">
        <v>2888.8</v>
      </c>
      <c r="I29" s="1">
        <v>3594.2</v>
      </c>
      <c r="J29" s="1">
        <v>3649.2</v>
      </c>
      <c r="K29" s="1">
        <v>3598</v>
      </c>
      <c r="L29" s="1">
        <v>3818.2</v>
      </c>
      <c r="M29" s="1">
        <v>3730.2</v>
      </c>
      <c r="N29" s="1"/>
    </row>
    <row r="30" spans="1:14">
      <c r="B30" s="1" t="s">
        <v>10</v>
      </c>
      <c r="C30" s="1">
        <v>1.0186999999999999</v>
      </c>
      <c r="D30" s="1">
        <v>0.39510000000000001</v>
      </c>
      <c r="E30" s="1">
        <v>76554</v>
      </c>
      <c r="F30" s="1">
        <v>146830</v>
      </c>
      <c r="G30" s="1">
        <v>215310</v>
      </c>
      <c r="H30" s="1">
        <v>158450</v>
      </c>
      <c r="I30" s="1">
        <v>302040</v>
      </c>
      <c r="J30" s="1">
        <v>371560</v>
      </c>
      <c r="K30" s="1">
        <v>433320</v>
      </c>
      <c r="L30" s="1">
        <v>522890</v>
      </c>
      <c r="M30" s="1">
        <v>581830</v>
      </c>
      <c r="N30" s="1"/>
    </row>
    <row r="31" spans="1:14">
      <c r="B31" s="1" t="s">
        <v>11</v>
      </c>
      <c r="C31" s="1">
        <v>9.7894999999999992E-4</v>
      </c>
      <c r="D31" s="1">
        <v>8.8791E-4</v>
      </c>
      <c r="E31" s="1">
        <v>4.2171000000000003</v>
      </c>
      <c r="F31" s="1">
        <v>11.013</v>
      </c>
      <c r="G31" s="1">
        <v>19.283000000000001</v>
      </c>
      <c r="H31" s="1">
        <v>19.114999999999998</v>
      </c>
      <c r="I31" s="1">
        <v>38.555</v>
      </c>
      <c r="J31" s="1">
        <v>47.201000000000001</v>
      </c>
      <c r="K31" s="1">
        <v>62.063000000000002</v>
      </c>
      <c r="L31" s="1">
        <v>82.248999999999995</v>
      </c>
      <c r="M31" s="1">
        <v>89.363</v>
      </c>
      <c r="N31" s="1"/>
    </row>
    <row r="32" spans="1:14">
      <c r="B32" s="1" t="s">
        <v>12</v>
      </c>
      <c r="C32" s="1">
        <v>-1.6903999999999999</v>
      </c>
      <c r="D32" s="1">
        <v>-1.7459</v>
      </c>
      <c r="E32" s="1">
        <v>-1.0065999999999999</v>
      </c>
      <c r="F32" s="1">
        <v>-0.82284999999999997</v>
      </c>
      <c r="G32" s="1">
        <v>-0.98516000000000004</v>
      </c>
      <c r="H32" s="1">
        <v>-0.62783</v>
      </c>
      <c r="I32" s="1">
        <v>-1.0536000000000001</v>
      </c>
      <c r="J32" s="1">
        <v>-0.75034000000000001</v>
      </c>
      <c r="K32" s="1">
        <v>-0.65332999999999997</v>
      </c>
      <c r="L32" s="1">
        <v>-0.45762999999999998</v>
      </c>
      <c r="M32" s="1">
        <v>-1.1559999999999999</v>
      </c>
      <c r="N32" s="1"/>
    </row>
    <row r="33" spans="2:14">
      <c r="B33" s="1" t="s">
        <v>13</v>
      </c>
      <c r="C33" s="1">
        <v>1.0149000000000001E-5</v>
      </c>
      <c r="D33" s="1">
        <v>1.4208999999999999E-4</v>
      </c>
      <c r="E33" s="1">
        <v>-0.32749</v>
      </c>
      <c r="F33" s="1">
        <v>-1.1052999999999999</v>
      </c>
      <c r="G33" s="1">
        <v>-1.8876999999999999</v>
      </c>
      <c r="H33" s="1">
        <v>-0.42953000000000002</v>
      </c>
      <c r="I33" s="1">
        <v>-3.4142999999999999</v>
      </c>
      <c r="J33" s="1">
        <v>-4.1980000000000004</v>
      </c>
      <c r="K33" s="1">
        <v>-5.8181000000000003</v>
      </c>
      <c r="L33" s="1">
        <v>-6.7161</v>
      </c>
      <c r="M33" s="1">
        <v>-7.024</v>
      </c>
      <c r="N33" s="1"/>
    </row>
    <row r="34" spans="2:14">
      <c r="B34" s="1" t="s">
        <v>14</v>
      </c>
      <c r="C34" s="1">
        <v>1.6294999999999999</v>
      </c>
      <c r="D34" s="1">
        <v>0.66349999999999998</v>
      </c>
      <c r="E34" s="1">
        <v>282.7</v>
      </c>
      <c r="F34" s="1">
        <v>319.77</v>
      </c>
      <c r="G34" s="1">
        <v>333.84</v>
      </c>
      <c r="H34" s="1">
        <v>288.88</v>
      </c>
      <c r="I34" s="1">
        <v>359.42</v>
      </c>
      <c r="J34" s="1">
        <v>364.92</v>
      </c>
      <c r="K34" s="1">
        <v>359.8</v>
      </c>
      <c r="L34" s="1">
        <v>381.82</v>
      </c>
      <c r="M34" s="1">
        <v>373.02</v>
      </c>
      <c r="N34" s="1"/>
    </row>
    <row r="35" spans="2:14">
      <c r="B35" s="1" t="s">
        <v>15</v>
      </c>
      <c r="C35">
        <v>13.4</v>
      </c>
      <c r="D35">
        <v>92.2</v>
      </c>
      <c r="E35">
        <v>120.6</v>
      </c>
      <c r="F35">
        <v>136.69999999999999</v>
      </c>
      <c r="G35">
        <v>150.5</v>
      </c>
      <c r="H35">
        <v>148.5</v>
      </c>
      <c r="I35">
        <v>162.1</v>
      </c>
      <c r="J35">
        <v>175.6</v>
      </c>
      <c r="K35">
        <v>182.8</v>
      </c>
      <c r="L35">
        <v>189.8</v>
      </c>
      <c r="M35">
        <v>198.8</v>
      </c>
    </row>
    <row r="36" spans="2:14">
      <c r="B36" s="1" t="s">
        <v>16</v>
      </c>
      <c r="C36">
        <v>65.599999999999994</v>
      </c>
      <c r="D36">
        <v>113.2</v>
      </c>
      <c r="E36">
        <v>131</v>
      </c>
      <c r="F36">
        <v>143.6</v>
      </c>
      <c r="G36">
        <v>155.6</v>
      </c>
      <c r="H36">
        <v>153.69999999999999</v>
      </c>
      <c r="I36">
        <v>166.3</v>
      </c>
      <c r="J36">
        <v>179.1</v>
      </c>
      <c r="K36">
        <v>185.7</v>
      </c>
      <c r="L36">
        <v>192.5</v>
      </c>
      <c r="M36">
        <v>201.1</v>
      </c>
    </row>
    <row r="37" spans="2:14">
      <c r="B37" s="1" t="s">
        <v>17</v>
      </c>
      <c r="C37" t="s">
        <v>24</v>
      </c>
      <c r="D37" t="s">
        <v>24</v>
      </c>
      <c r="E37" t="s">
        <v>24</v>
      </c>
      <c r="F37" t="s">
        <v>24</v>
      </c>
      <c r="G37" t="s">
        <v>24</v>
      </c>
      <c r="H37" t="s">
        <v>31</v>
      </c>
      <c r="I37" t="s">
        <v>24</v>
      </c>
      <c r="J37" t="s">
        <v>24</v>
      </c>
      <c r="K37" t="s">
        <v>24</v>
      </c>
      <c r="L37" t="s">
        <v>24</v>
      </c>
      <c r="M37" t="s">
        <v>24</v>
      </c>
    </row>
    <row r="38" spans="2:14">
      <c r="B38" s="1"/>
    </row>
    <row r="39" spans="2:14">
      <c r="B39" s="1"/>
    </row>
    <row r="40" spans="2:14">
      <c r="B40" s="1"/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0"/>
  <sheetViews>
    <sheetView workbookViewId="0">
      <selection activeCell="C5" sqref="C5:L5"/>
    </sheetView>
  </sheetViews>
  <sheetFormatPr defaultRowHeight="13.2"/>
  <cols>
    <col min="1" max="1" width="7.33203125" bestFit="1" customWidth="1"/>
    <col min="2" max="2" width="11" bestFit="1" customWidth="1"/>
    <col min="3" max="3" width="14" bestFit="1" customWidth="1"/>
  </cols>
  <sheetData>
    <row r="1" spans="1:14">
      <c r="B1" t="s">
        <v>19</v>
      </c>
      <c r="C1">
        <v>1</v>
      </c>
      <c r="D1">
        <v>2.5</v>
      </c>
      <c r="E1">
        <v>5</v>
      </c>
      <c r="F1">
        <v>7.5</v>
      </c>
      <c r="G1">
        <v>10</v>
      </c>
      <c r="H1">
        <v>12.5</v>
      </c>
      <c r="I1">
        <v>15</v>
      </c>
      <c r="J1">
        <v>17.5</v>
      </c>
      <c r="K1">
        <v>20</v>
      </c>
      <c r="L1">
        <v>22.5</v>
      </c>
      <c r="M1">
        <v>25</v>
      </c>
      <c r="N1">
        <v>25</v>
      </c>
    </row>
    <row r="2" spans="1:14">
      <c r="A2" t="s">
        <v>20</v>
      </c>
      <c r="B2" t="s">
        <v>0</v>
      </c>
      <c r="G2" t="s">
        <v>22</v>
      </c>
      <c r="H2" t="s">
        <v>22</v>
      </c>
      <c r="I2" t="s">
        <v>22</v>
      </c>
      <c r="J2" t="s">
        <v>22</v>
      </c>
      <c r="K2" t="s">
        <v>22</v>
      </c>
      <c r="L2" t="s">
        <v>22</v>
      </c>
    </row>
    <row r="3" spans="1:14">
      <c r="B3" t="s">
        <v>1</v>
      </c>
      <c r="G3">
        <v>2</v>
      </c>
      <c r="H3">
        <v>2</v>
      </c>
      <c r="I3">
        <v>2</v>
      </c>
      <c r="J3">
        <v>2</v>
      </c>
      <c r="K3">
        <v>2</v>
      </c>
      <c r="L3">
        <v>2</v>
      </c>
    </row>
    <row r="4" spans="1:14">
      <c r="B4" t="s">
        <v>2</v>
      </c>
      <c r="G4">
        <v>54</v>
      </c>
      <c r="H4">
        <v>42</v>
      </c>
      <c r="I4">
        <v>35</v>
      </c>
      <c r="J4">
        <v>32</v>
      </c>
      <c r="K4">
        <v>26</v>
      </c>
      <c r="L4">
        <v>25</v>
      </c>
    </row>
    <row r="5" spans="1:14">
      <c r="B5" s="1" t="s">
        <v>3</v>
      </c>
      <c r="C5" s="1"/>
      <c r="E5" s="1"/>
      <c r="F5" s="1"/>
      <c r="G5" s="1">
        <v>2309.1</v>
      </c>
      <c r="H5" s="1">
        <v>2853.3</v>
      </c>
      <c r="I5" s="1">
        <v>3578.3</v>
      </c>
      <c r="J5" s="1">
        <v>4278.3</v>
      </c>
      <c r="K5" s="1">
        <v>5392.1</v>
      </c>
      <c r="L5" s="1">
        <v>6282.3</v>
      </c>
      <c r="N5" s="1"/>
    </row>
    <row r="6" spans="1:14">
      <c r="B6" s="1" t="s">
        <v>4</v>
      </c>
      <c r="C6" s="1"/>
      <c r="E6" s="1"/>
      <c r="F6" s="1"/>
      <c r="G6" s="1">
        <v>341.52</v>
      </c>
      <c r="H6" s="1">
        <v>368.39</v>
      </c>
      <c r="I6" s="1">
        <v>374.97</v>
      </c>
      <c r="J6" s="1">
        <v>565.30999999999995</v>
      </c>
      <c r="K6" s="1">
        <v>642.78</v>
      </c>
      <c r="L6" s="1">
        <v>56.027999999999999</v>
      </c>
      <c r="N6" s="1"/>
    </row>
    <row r="7" spans="1:14">
      <c r="B7" s="1" t="s">
        <v>5</v>
      </c>
      <c r="C7" s="1"/>
      <c r="E7" s="1"/>
      <c r="F7" s="1"/>
      <c r="G7" s="1">
        <v>1804.2</v>
      </c>
      <c r="H7" s="1">
        <v>2224.1</v>
      </c>
      <c r="I7" s="1">
        <v>2814.9</v>
      </c>
      <c r="J7" s="1">
        <v>3273.9</v>
      </c>
      <c r="K7" s="1">
        <v>4292</v>
      </c>
      <c r="L7" s="1">
        <v>6192.6</v>
      </c>
      <c r="N7" s="1"/>
    </row>
    <row r="8" spans="1:14">
      <c r="B8" s="1" t="s">
        <v>6</v>
      </c>
      <c r="C8" s="1"/>
      <c r="E8" s="1"/>
      <c r="F8" s="1"/>
      <c r="G8" s="1">
        <v>2326</v>
      </c>
      <c r="H8" s="1">
        <v>2905.9</v>
      </c>
      <c r="I8" s="1">
        <v>3631.6</v>
      </c>
      <c r="J8" s="1">
        <v>4486.7</v>
      </c>
      <c r="K8" s="1">
        <v>5648.8</v>
      </c>
      <c r="L8" s="1">
        <v>6295.2</v>
      </c>
      <c r="N8" s="1"/>
    </row>
    <row r="9" spans="1:14">
      <c r="B9" s="1" t="s">
        <v>7</v>
      </c>
      <c r="C9" s="1"/>
      <c r="E9" s="1"/>
      <c r="F9" s="1"/>
      <c r="G9" s="1">
        <v>2821</v>
      </c>
      <c r="H9" s="1">
        <v>3336.2</v>
      </c>
      <c r="I9" s="1">
        <v>4117.3999999999996</v>
      </c>
      <c r="J9" s="1">
        <v>4869.3999999999996</v>
      </c>
      <c r="K9" s="1">
        <v>6019.3</v>
      </c>
      <c r="L9" s="1">
        <v>6413.6</v>
      </c>
      <c r="N9" s="1"/>
    </row>
    <row r="10" spans="1:14">
      <c r="B10" s="1" t="s">
        <v>8</v>
      </c>
      <c r="C10" s="1"/>
      <c r="E10" s="1"/>
      <c r="F10" s="1"/>
      <c r="G10" s="1">
        <v>2333.6999999999998</v>
      </c>
      <c r="H10" s="1">
        <v>2876.4</v>
      </c>
      <c r="I10" s="1">
        <v>3597.4</v>
      </c>
      <c r="J10" s="1">
        <v>4314.3</v>
      </c>
      <c r="K10" s="1">
        <v>5428.8</v>
      </c>
      <c r="L10" s="1">
        <v>6282.5</v>
      </c>
      <c r="N10" s="1"/>
    </row>
    <row r="11" spans="1:14">
      <c r="B11" s="1" t="s">
        <v>9</v>
      </c>
      <c r="C11" s="1"/>
      <c r="E11" s="1"/>
      <c r="F11" s="1"/>
      <c r="G11" s="1">
        <v>124690</v>
      </c>
      <c r="H11" s="1">
        <v>119840</v>
      </c>
      <c r="I11" s="1">
        <v>125240</v>
      </c>
      <c r="J11" s="1">
        <v>136900</v>
      </c>
      <c r="K11" s="1">
        <v>140200</v>
      </c>
      <c r="L11" s="1">
        <v>157060</v>
      </c>
      <c r="N11" s="1"/>
    </row>
    <row r="12" spans="1:14">
      <c r="B12" s="1" t="s">
        <v>10</v>
      </c>
      <c r="C12" s="1"/>
      <c r="E12" s="1"/>
      <c r="F12" s="1"/>
      <c r="G12" s="1">
        <v>294090000</v>
      </c>
      <c r="H12" s="1">
        <v>347490000</v>
      </c>
      <c r="I12" s="1">
        <v>452940000</v>
      </c>
      <c r="J12" s="1">
        <v>595620000</v>
      </c>
      <c r="K12" s="1">
        <v>766280000</v>
      </c>
      <c r="L12" s="1">
        <v>986750000</v>
      </c>
      <c r="N12" s="1"/>
    </row>
    <row r="13" spans="1:14">
      <c r="B13" s="1" t="s">
        <v>11</v>
      </c>
      <c r="C13" s="1"/>
      <c r="E13" s="1"/>
      <c r="F13" s="1"/>
      <c r="G13" s="1">
        <v>116630</v>
      </c>
      <c r="H13" s="1">
        <v>135710</v>
      </c>
      <c r="I13" s="1">
        <v>140600</v>
      </c>
      <c r="J13" s="1">
        <v>319580</v>
      </c>
      <c r="K13" s="1">
        <v>413170</v>
      </c>
      <c r="L13" s="1">
        <v>3139.2</v>
      </c>
      <c r="N13" s="1"/>
    </row>
    <row r="14" spans="1:14">
      <c r="B14" s="1" t="s">
        <v>12</v>
      </c>
      <c r="C14" s="1"/>
      <c r="E14" s="1"/>
      <c r="F14" s="1"/>
      <c r="G14" s="1">
        <v>-0.14932999999999999</v>
      </c>
      <c r="H14" s="1">
        <v>-0.4284</v>
      </c>
      <c r="I14" s="1">
        <v>-0.42609000000000002</v>
      </c>
      <c r="J14" s="1">
        <v>-1.1061000000000001</v>
      </c>
      <c r="K14" s="1">
        <v>-1.198</v>
      </c>
      <c r="L14" s="1">
        <v>-0.69021999999999994</v>
      </c>
      <c r="N14" s="1"/>
    </row>
    <row r="15" spans="1:14">
      <c r="B15" s="1" t="s">
        <v>13</v>
      </c>
      <c r="C15" s="1"/>
      <c r="E15" s="1"/>
      <c r="F15" s="1"/>
      <c r="G15" s="1">
        <v>-214.04</v>
      </c>
      <c r="H15" s="1">
        <v>-291.73</v>
      </c>
      <c r="I15" s="1">
        <v>-335.44</v>
      </c>
      <c r="J15" s="1">
        <v>-567.99</v>
      </c>
      <c r="K15" s="1">
        <v>-753.97</v>
      </c>
      <c r="L15" s="1">
        <v>-69.308000000000007</v>
      </c>
      <c r="N15" s="1"/>
    </row>
    <row r="16" spans="1:14">
      <c r="B16" s="1" t="s">
        <v>14</v>
      </c>
      <c r="C16" s="1"/>
      <c r="E16" s="1"/>
      <c r="F16" s="1"/>
      <c r="G16" s="1">
        <v>12469</v>
      </c>
      <c r="H16" s="1">
        <v>11984</v>
      </c>
      <c r="I16" s="1">
        <v>12524</v>
      </c>
      <c r="J16" s="1">
        <v>13690</v>
      </c>
      <c r="K16" s="1">
        <v>14020</v>
      </c>
      <c r="L16" s="1">
        <v>15706</v>
      </c>
      <c r="N16" s="1"/>
    </row>
    <row r="17" spans="1:14">
      <c r="B17" t="s">
        <v>15</v>
      </c>
      <c r="G17">
        <v>147.6</v>
      </c>
      <c r="H17">
        <v>163.6</v>
      </c>
      <c r="I17">
        <v>171.2</v>
      </c>
      <c r="J17">
        <v>183.1</v>
      </c>
      <c r="K17">
        <v>189.4</v>
      </c>
      <c r="L17">
        <v>195.1</v>
      </c>
    </row>
    <row r="18" spans="1:14">
      <c r="B18" t="s">
        <v>16</v>
      </c>
      <c r="G18">
        <v>152.9</v>
      </c>
      <c r="H18">
        <v>167.7</v>
      </c>
      <c r="I18">
        <v>174.6</v>
      </c>
      <c r="J18">
        <v>186.2</v>
      </c>
      <c r="K18">
        <v>191.9</v>
      </c>
      <c r="L18">
        <v>197.5</v>
      </c>
    </row>
    <row r="19" spans="1:14">
      <c r="B19" t="s">
        <v>17</v>
      </c>
      <c r="G19" t="s">
        <v>36</v>
      </c>
      <c r="H19" t="s">
        <v>36</v>
      </c>
      <c r="I19" t="s">
        <v>36</v>
      </c>
      <c r="J19" t="s">
        <v>36</v>
      </c>
      <c r="K19" t="s">
        <v>36</v>
      </c>
      <c r="L19" t="s">
        <v>36</v>
      </c>
    </row>
    <row r="20" spans="1:14">
      <c r="A20" t="s">
        <v>21</v>
      </c>
      <c r="B20" t="s">
        <v>0</v>
      </c>
      <c r="C20" t="s">
        <v>35</v>
      </c>
      <c r="D20" t="s">
        <v>35</v>
      </c>
      <c r="E20" t="s">
        <v>35</v>
      </c>
      <c r="F20" t="s">
        <v>35</v>
      </c>
      <c r="G20" t="s">
        <v>23</v>
      </c>
      <c r="H20" t="s">
        <v>23</v>
      </c>
      <c r="I20" t="s">
        <v>23</v>
      </c>
      <c r="J20" t="s">
        <v>23</v>
      </c>
      <c r="K20" t="s">
        <v>23</v>
      </c>
      <c r="L20" t="s">
        <v>23</v>
      </c>
    </row>
    <row r="21" spans="1:14">
      <c r="B21" t="s">
        <v>1</v>
      </c>
      <c r="G21">
        <v>5</v>
      </c>
      <c r="H21">
        <v>5</v>
      </c>
      <c r="I21">
        <v>5</v>
      </c>
      <c r="J21">
        <v>5</v>
      </c>
      <c r="K21">
        <v>5</v>
      </c>
      <c r="L21">
        <v>5</v>
      </c>
    </row>
    <row r="22" spans="1:14">
      <c r="B22" t="s">
        <v>2</v>
      </c>
      <c r="G22">
        <v>54</v>
      </c>
      <c r="H22">
        <v>42</v>
      </c>
      <c r="I22">
        <v>35</v>
      </c>
      <c r="J22">
        <v>32</v>
      </c>
      <c r="K22">
        <v>26</v>
      </c>
      <c r="L22">
        <v>25</v>
      </c>
    </row>
    <row r="23" spans="1:14">
      <c r="B23" s="1" t="s">
        <v>3</v>
      </c>
      <c r="C23" s="1"/>
      <c r="E23" s="1"/>
      <c r="F23" s="1"/>
      <c r="G23" s="1">
        <v>55.932000000000002</v>
      </c>
      <c r="H23" s="1">
        <v>74.146000000000001</v>
      </c>
      <c r="I23" s="1">
        <v>88.513000000000005</v>
      </c>
      <c r="J23" s="1">
        <v>107.14</v>
      </c>
      <c r="K23" s="1">
        <v>122.48</v>
      </c>
      <c r="L23" s="1">
        <v>130.27000000000001</v>
      </c>
      <c r="N23" s="1"/>
    </row>
    <row r="24" spans="1:14">
      <c r="B24" s="1" t="s">
        <v>4</v>
      </c>
      <c r="C24" s="1"/>
      <c r="E24" s="1"/>
      <c r="F24" s="1"/>
      <c r="G24" s="1">
        <v>4.0345000000000004</v>
      </c>
      <c r="H24" s="1">
        <v>5.1638999999999999</v>
      </c>
      <c r="I24" s="1">
        <v>6.8924000000000003</v>
      </c>
      <c r="J24" s="1">
        <v>7.2872000000000003</v>
      </c>
      <c r="K24" s="1">
        <v>10.000999999999999</v>
      </c>
      <c r="L24" s="1">
        <v>3.7561</v>
      </c>
      <c r="N24" s="1"/>
    </row>
    <row r="25" spans="1:14">
      <c r="B25" s="1" t="s">
        <v>5</v>
      </c>
      <c r="C25" s="1"/>
      <c r="E25" s="1"/>
      <c r="F25" s="1"/>
      <c r="G25" s="1">
        <v>48.884</v>
      </c>
      <c r="H25" s="1">
        <v>64.543999999999997</v>
      </c>
      <c r="I25" s="1">
        <v>74.350999999999999</v>
      </c>
      <c r="J25" s="1">
        <v>94.450999999999993</v>
      </c>
      <c r="K25" s="1">
        <v>103.38</v>
      </c>
      <c r="L25" s="1">
        <v>120.65</v>
      </c>
      <c r="N25" s="1"/>
    </row>
    <row r="26" spans="1:14">
      <c r="B26" s="1" t="s">
        <v>6</v>
      </c>
      <c r="C26" s="1"/>
      <c r="E26" s="1"/>
      <c r="F26" s="1"/>
      <c r="G26" s="1">
        <v>56.421999999999997</v>
      </c>
      <c r="H26" s="1">
        <v>75.472999999999999</v>
      </c>
      <c r="I26" s="1">
        <v>89.912999999999997</v>
      </c>
      <c r="J26" s="1">
        <v>108.67</v>
      </c>
      <c r="K26" s="1">
        <v>124.48</v>
      </c>
      <c r="L26" s="1">
        <v>130.75</v>
      </c>
      <c r="N26" s="1"/>
    </row>
    <row r="27" spans="1:14">
      <c r="B27" s="1" t="s">
        <v>7</v>
      </c>
      <c r="C27" s="1"/>
      <c r="E27" s="1"/>
      <c r="F27" s="1"/>
      <c r="G27" s="1">
        <v>61.128999999999998</v>
      </c>
      <c r="H27" s="1">
        <v>81.424999999999997</v>
      </c>
      <c r="I27" s="1">
        <v>97.622</v>
      </c>
      <c r="J27" s="1">
        <v>117.43</v>
      </c>
      <c r="K27" s="1">
        <v>134.46</v>
      </c>
      <c r="L27" s="1">
        <v>136.41</v>
      </c>
      <c r="N27" s="1"/>
    </row>
    <row r="28" spans="1:14">
      <c r="B28" s="1" t="s">
        <v>8</v>
      </c>
      <c r="C28" s="1"/>
      <c r="E28" s="1"/>
      <c r="F28" s="1"/>
      <c r="G28" s="1">
        <v>56.073999999999998</v>
      </c>
      <c r="H28" s="1">
        <v>74.320999999999998</v>
      </c>
      <c r="I28" s="1">
        <v>88.772999999999996</v>
      </c>
      <c r="J28" s="1">
        <v>107.38</v>
      </c>
      <c r="K28" s="1">
        <v>122.87</v>
      </c>
      <c r="L28" s="1">
        <v>130.32</v>
      </c>
      <c r="N28" s="1"/>
    </row>
    <row r="29" spans="1:14">
      <c r="B29" s="1" t="s">
        <v>9</v>
      </c>
      <c r="C29" s="1"/>
      <c r="E29" s="1"/>
      <c r="F29" s="1"/>
      <c r="G29" s="1">
        <v>3020.3</v>
      </c>
      <c r="H29" s="1">
        <v>3114.1</v>
      </c>
      <c r="I29" s="1">
        <v>3097.9</v>
      </c>
      <c r="J29" s="1">
        <v>3428.6</v>
      </c>
      <c r="K29" s="1">
        <v>3184.5</v>
      </c>
      <c r="L29" s="1">
        <v>3256.6</v>
      </c>
      <c r="N29" s="1"/>
    </row>
    <row r="30" spans="1:14">
      <c r="B30" s="1" t="s">
        <v>10</v>
      </c>
      <c r="C30" s="1"/>
      <c r="E30" s="1"/>
      <c r="F30" s="1"/>
      <c r="G30" s="1">
        <v>169790</v>
      </c>
      <c r="H30" s="1">
        <v>231990</v>
      </c>
      <c r="I30" s="1">
        <v>275820</v>
      </c>
      <c r="J30" s="1">
        <v>368990</v>
      </c>
      <c r="K30" s="1">
        <v>392540</v>
      </c>
      <c r="L30" s="1">
        <v>424570</v>
      </c>
      <c r="N30" s="1"/>
    </row>
    <row r="31" spans="1:14">
      <c r="B31" s="1" t="s">
        <v>11</v>
      </c>
      <c r="C31" s="1"/>
      <c r="E31" s="1"/>
      <c r="F31" s="1"/>
      <c r="G31" s="1">
        <v>16.277000000000001</v>
      </c>
      <c r="H31" s="1">
        <v>26.666</v>
      </c>
      <c r="I31" s="1">
        <v>47.505000000000003</v>
      </c>
      <c r="J31" s="1">
        <v>53.103000000000002</v>
      </c>
      <c r="K31" s="1">
        <v>100.01</v>
      </c>
      <c r="L31" s="1">
        <v>14.109</v>
      </c>
      <c r="N31" s="1"/>
    </row>
    <row r="32" spans="1:14">
      <c r="B32" s="1" t="s">
        <v>12</v>
      </c>
      <c r="C32" s="1"/>
      <c r="E32" s="1"/>
      <c r="F32" s="1"/>
      <c r="G32" s="1">
        <v>-0.36410999999999999</v>
      </c>
      <c r="H32" s="1">
        <v>-0.77064999999999995</v>
      </c>
      <c r="I32" s="1">
        <v>-0.60975000000000001</v>
      </c>
      <c r="J32" s="1">
        <v>-0.62951999999999997</v>
      </c>
      <c r="K32" s="1">
        <v>-0.59948000000000001</v>
      </c>
      <c r="L32" s="1">
        <v>-0.38497999999999999</v>
      </c>
      <c r="N32" s="1"/>
    </row>
    <row r="33" spans="2:14">
      <c r="B33" s="1" t="s">
        <v>13</v>
      </c>
      <c r="C33" s="1"/>
      <c r="E33" s="1"/>
      <c r="F33" s="1"/>
      <c r="G33" s="1">
        <v>-0.99382000000000004</v>
      </c>
      <c r="H33" s="1">
        <v>-2.4996</v>
      </c>
      <c r="I33" s="1">
        <v>-4.4474999999999998</v>
      </c>
      <c r="J33" s="1">
        <v>-4.9543999999999997</v>
      </c>
      <c r="K33" s="1">
        <v>-3.7368000000000001</v>
      </c>
      <c r="L33" s="1">
        <v>3.1272000000000002</v>
      </c>
      <c r="N33" s="1"/>
    </row>
    <row r="34" spans="2:14">
      <c r="B34" s="1" t="s">
        <v>14</v>
      </c>
      <c r="C34" s="1"/>
      <c r="E34" s="1"/>
      <c r="F34" s="1"/>
      <c r="G34" s="1">
        <v>302.02999999999997</v>
      </c>
      <c r="H34" s="1">
        <v>311.41000000000003</v>
      </c>
      <c r="I34" s="1">
        <v>309.79000000000002</v>
      </c>
      <c r="J34" s="1">
        <v>342.86</v>
      </c>
      <c r="K34" s="1">
        <v>318.45</v>
      </c>
      <c r="L34" s="1">
        <v>325.66000000000003</v>
      </c>
      <c r="N34" s="1"/>
    </row>
    <row r="35" spans="2:14">
      <c r="B35" t="s">
        <v>15</v>
      </c>
      <c r="G35">
        <v>147.6</v>
      </c>
      <c r="H35">
        <v>163.6</v>
      </c>
      <c r="I35">
        <v>171.2</v>
      </c>
      <c r="J35">
        <v>183.1</v>
      </c>
      <c r="K35">
        <v>189.4</v>
      </c>
      <c r="L35">
        <v>195.1</v>
      </c>
    </row>
    <row r="36" spans="2:14">
      <c r="B36" t="s">
        <v>16</v>
      </c>
      <c r="G36">
        <v>152.9</v>
      </c>
      <c r="H36">
        <v>167.7</v>
      </c>
      <c r="I36">
        <v>174.6</v>
      </c>
      <c r="J36">
        <v>186.2</v>
      </c>
      <c r="K36">
        <v>191.9</v>
      </c>
      <c r="L36">
        <v>197.5</v>
      </c>
    </row>
    <row r="37" spans="2:14">
      <c r="B37" t="s">
        <v>17</v>
      </c>
      <c r="G37" t="s">
        <v>36</v>
      </c>
      <c r="H37" t="s">
        <v>36</v>
      </c>
      <c r="I37" t="s">
        <v>36</v>
      </c>
      <c r="J37" t="s">
        <v>36</v>
      </c>
      <c r="K37" t="s">
        <v>36</v>
      </c>
      <c r="L37" t="s">
        <v>36</v>
      </c>
    </row>
    <row r="38" spans="2:14">
      <c r="B38" s="1"/>
    </row>
    <row r="39" spans="2:14">
      <c r="B39" s="1"/>
    </row>
    <row r="40" spans="2:14">
      <c r="B40" s="1"/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K40"/>
  <sheetViews>
    <sheetView workbookViewId="0">
      <selection activeCell="C23" sqref="C23:K23"/>
    </sheetView>
  </sheetViews>
  <sheetFormatPr defaultRowHeight="13.2"/>
  <cols>
    <col min="2" max="3" width="14.88671875" bestFit="1" customWidth="1"/>
  </cols>
  <sheetData>
    <row r="1" spans="1:11">
      <c r="B1" t="s">
        <v>19</v>
      </c>
      <c r="C1">
        <v>2.5</v>
      </c>
      <c r="D1">
        <v>5</v>
      </c>
      <c r="E1">
        <v>7.5</v>
      </c>
      <c r="F1">
        <v>10</v>
      </c>
      <c r="G1">
        <v>12.5</v>
      </c>
      <c r="H1">
        <v>15</v>
      </c>
      <c r="I1">
        <v>17.5</v>
      </c>
      <c r="J1">
        <v>20</v>
      </c>
      <c r="K1">
        <v>22.5</v>
      </c>
    </row>
    <row r="2" spans="1:11">
      <c r="A2" t="s">
        <v>20</v>
      </c>
      <c r="B2" t="s">
        <v>0</v>
      </c>
      <c r="G2" t="s">
        <v>22</v>
      </c>
      <c r="H2" t="s">
        <v>22</v>
      </c>
      <c r="I2" t="s">
        <v>22</v>
      </c>
      <c r="J2" t="s">
        <v>22</v>
      </c>
      <c r="K2" t="s">
        <v>22</v>
      </c>
    </row>
    <row r="3" spans="1:11">
      <c r="B3" t="s">
        <v>1</v>
      </c>
      <c r="G3">
        <v>2</v>
      </c>
      <c r="H3">
        <v>2</v>
      </c>
      <c r="I3">
        <v>2</v>
      </c>
      <c r="J3">
        <v>2</v>
      </c>
      <c r="K3">
        <v>2</v>
      </c>
    </row>
    <row r="4" spans="1:11">
      <c r="B4" t="s">
        <v>2</v>
      </c>
      <c r="G4">
        <v>43</v>
      </c>
      <c r="H4">
        <v>36</v>
      </c>
      <c r="I4">
        <v>30</v>
      </c>
      <c r="J4">
        <v>27</v>
      </c>
      <c r="K4">
        <v>28</v>
      </c>
    </row>
    <row r="5" spans="1:11">
      <c r="B5" s="1" t="s">
        <v>3</v>
      </c>
      <c r="D5" s="1"/>
      <c r="E5" s="1"/>
      <c r="F5" s="1"/>
      <c r="G5" s="1">
        <v>3324.4</v>
      </c>
      <c r="H5" s="1">
        <v>4201.1000000000004</v>
      </c>
      <c r="I5" s="1">
        <v>4603.3</v>
      </c>
      <c r="J5" s="1">
        <v>5477.3</v>
      </c>
      <c r="K5" s="1">
        <v>6319.4</v>
      </c>
    </row>
    <row r="6" spans="1:11">
      <c r="B6" s="1" t="s">
        <v>4</v>
      </c>
      <c r="D6" s="1"/>
      <c r="E6" s="1"/>
      <c r="F6" s="1"/>
      <c r="G6" s="1">
        <v>512.74</v>
      </c>
      <c r="H6" s="1">
        <v>398.81</v>
      </c>
      <c r="I6" s="1">
        <v>699.38</v>
      </c>
      <c r="J6" s="1">
        <v>688.14</v>
      </c>
      <c r="K6" s="1">
        <v>82.783000000000001</v>
      </c>
    </row>
    <row r="7" spans="1:11">
      <c r="B7" s="1" t="s">
        <v>5</v>
      </c>
      <c r="D7" s="1"/>
      <c r="E7" s="1"/>
      <c r="F7" s="1"/>
      <c r="G7" s="1">
        <v>2468.3000000000002</v>
      </c>
      <c r="H7" s="1">
        <v>3311.8</v>
      </c>
      <c r="I7" s="1">
        <v>3461.9</v>
      </c>
      <c r="J7" s="1">
        <v>4240.7</v>
      </c>
      <c r="K7" s="1">
        <v>6210.9</v>
      </c>
    </row>
    <row r="8" spans="1:11">
      <c r="B8" s="1" t="s">
        <v>6</v>
      </c>
      <c r="D8" s="1"/>
      <c r="E8" s="1"/>
      <c r="F8" s="1"/>
      <c r="G8" s="1">
        <v>3546.1</v>
      </c>
      <c r="H8" s="1">
        <v>4365.2</v>
      </c>
      <c r="I8" s="1">
        <v>4608.8</v>
      </c>
      <c r="J8" s="1">
        <v>5896</v>
      </c>
      <c r="K8" s="1">
        <v>6360.5</v>
      </c>
    </row>
    <row r="9" spans="1:11">
      <c r="B9" s="1" t="s">
        <v>7</v>
      </c>
      <c r="D9" s="1"/>
      <c r="E9" s="1"/>
      <c r="F9" s="1"/>
      <c r="G9" s="1">
        <v>3902.6</v>
      </c>
      <c r="H9" s="1">
        <v>4819.3</v>
      </c>
      <c r="I9" s="1">
        <v>5628.7</v>
      </c>
      <c r="J9" s="1">
        <v>6091.3</v>
      </c>
      <c r="K9" s="1">
        <v>6458.7</v>
      </c>
    </row>
    <row r="10" spans="1:11">
      <c r="B10" s="1" t="s">
        <v>8</v>
      </c>
      <c r="D10" s="1"/>
      <c r="E10" s="1"/>
      <c r="F10" s="1"/>
      <c r="G10" s="1">
        <v>3362.8</v>
      </c>
      <c r="H10" s="1">
        <v>4219.5</v>
      </c>
      <c r="I10" s="1">
        <v>4654.3999999999996</v>
      </c>
      <c r="J10" s="1">
        <v>5518.8</v>
      </c>
      <c r="K10" s="1">
        <v>6319.9</v>
      </c>
    </row>
    <row r="11" spans="1:11">
      <c r="B11" s="1" t="s">
        <v>9</v>
      </c>
      <c r="D11" s="1"/>
      <c r="E11" s="1"/>
      <c r="F11" s="1"/>
      <c r="G11" s="1">
        <v>142950</v>
      </c>
      <c r="H11" s="1">
        <v>151240</v>
      </c>
      <c r="I11" s="1">
        <v>138100</v>
      </c>
      <c r="J11" s="1">
        <v>147890</v>
      </c>
      <c r="K11" s="1">
        <v>176940</v>
      </c>
    </row>
    <row r="12" spans="1:11">
      <c r="B12" s="1" t="s">
        <v>10</v>
      </c>
      <c r="D12" s="1"/>
      <c r="E12" s="1"/>
      <c r="F12" s="1"/>
      <c r="G12" s="1">
        <v>486270000</v>
      </c>
      <c r="H12" s="1">
        <v>640940000</v>
      </c>
      <c r="I12" s="1">
        <v>649900000</v>
      </c>
      <c r="J12" s="1">
        <v>822350000</v>
      </c>
      <c r="K12" s="1">
        <v>1118400000</v>
      </c>
    </row>
    <row r="13" spans="1:11">
      <c r="B13" s="1" t="s">
        <v>11</v>
      </c>
      <c r="D13" s="1"/>
      <c r="E13" s="1"/>
      <c r="F13" s="1"/>
      <c r="G13" s="1">
        <v>262910</v>
      </c>
      <c r="H13" s="1">
        <v>159050</v>
      </c>
      <c r="I13" s="1">
        <v>489140</v>
      </c>
      <c r="J13" s="1">
        <v>473540</v>
      </c>
      <c r="K13" s="1">
        <v>6853.1</v>
      </c>
    </row>
    <row r="14" spans="1:11">
      <c r="B14" s="1" t="s">
        <v>12</v>
      </c>
      <c r="D14" s="1"/>
      <c r="E14" s="1"/>
      <c r="F14" s="1"/>
      <c r="G14" s="1">
        <v>-1.2971999999999999</v>
      </c>
      <c r="H14" s="1">
        <v>-1.2344999999999999</v>
      </c>
      <c r="I14" s="1">
        <v>-2.3387999999999999E-2</v>
      </c>
      <c r="J14" s="1">
        <v>-1.8251999999999999</v>
      </c>
      <c r="K14" s="1">
        <v>-1.4883</v>
      </c>
    </row>
    <row r="15" spans="1:11">
      <c r="B15" s="1" t="s">
        <v>13</v>
      </c>
      <c r="D15" s="1"/>
      <c r="E15" s="1"/>
      <c r="F15" s="1"/>
      <c r="G15" s="1">
        <v>-378.82</v>
      </c>
      <c r="H15" s="1">
        <v>-266.39</v>
      </c>
      <c r="I15" s="1">
        <v>-779.95</v>
      </c>
      <c r="J15" s="1">
        <v>-783.05</v>
      </c>
      <c r="K15" s="1">
        <v>-95.311000000000007</v>
      </c>
    </row>
    <row r="16" spans="1:11">
      <c r="B16" s="1" t="s">
        <v>14</v>
      </c>
      <c r="D16" s="1"/>
      <c r="E16" s="1"/>
      <c r="F16" s="1"/>
      <c r="G16" s="1">
        <v>14295</v>
      </c>
      <c r="H16" s="1">
        <v>15124</v>
      </c>
      <c r="I16" s="1">
        <v>13810</v>
      </c>
      <c r="J16" s="1">
        <v>14789</v>
      </c>
      <c r="K16" s="1">
        <v>17694</v>
      </c>
    </row>
    <row r="17" spans="1:11">
      <c r="B17" t="s">
        <v>15</v>
      </c>
      <c r="G17">
        <v>171.9</v>
      </c>
      <c r="H17">
        <v>218.7</v>
      </c>
      <c r="I17">
        <v>228.4</v>
      </c>
      <c r="J17">
        <v>237.2</v>
      </c>
      <c r="K17">
        <v>245.8</v>
      </c>
    </row>
    <row r="18" spans="1:11">
      <c r="B18" t="s">
        <v>16</v>
      </c>
      <c r="G18">
        <v>176.1</v>
      </c>
      <c r="H18">
        <v>222.2</v>
      </c>
      <c r="I18">
        <v>231.3</v>
      </c>
      <c r="J18">
        <v>239.8</v>
      </c>
      <c r="K18">
        <v>248.5</v>
      </c>
    </row>
    <row r="19" spans="1:11">
      <c r="B19" t="s">
        <v>17</v>
      </c>
      <c r="G19" t="s">
        <v>34</v>
      </c>
      <c r="H19" t="s">
        <v>34</v>
      </c>
      <c r="I19" t="s">
        <v>34</v>
      </c>
      <c r="J19" t="s">
        <v>34</v>
      </c>
      <c r="K19" t="s">
        <v>34</v>
      </c>
    </row>
    <row r="20" spans="1:11">
      <c r="A20" t="s">
        <v>21</v>
      </c>
      <c r="B20" t="s">
        <v>0</v>
      </c>
      <c r="C20" t="s">
        <v>35</v>
      </c>
      <c r="D20" t="s">
        <v>35</v>
      </c>
      <c r="E20" t="s">
        <v>35</v>
      </c>
      <c r="F20" t="s">
        <v>35</v>
      </c>
      <c r="G20" t="s">
        <v>23</v>
      </c>
      <c r="H20" t="s">
        <v>23</v>
      </c>
      <c r="I20" t="s">
        <v>23</v>
      </c>
      <c r="J20" t="s">
        <v>23</v>
      </c>
      <c r="K20" t="s">
        <v>23</v>
      </c>
    </row>
    <row r="21" spans="1:11">
      <c r="B21" t="s">
        <v>1</v>
      </c>
      <c r="G21">
        <v>5</v>
      </c>
      <c r="H21">
        <v>5</v>
      </c>
      <c r="I21">
        <v>5</v>
      </c>
      <c r="J21">
        <v>5</v>
      </c>
      <c r="K21">
        <v>5</v>
      </c>
    </row>
    <row r="22" spans="1:11">
      <c r="B22" t="s">
        <v>2</v>
      </c>
      <c r="G22">
        <v>43</v>
      </c>
      <c r="H22">
        <v>36</v>
      </c>
      <c r="I22">
        <v>30</v>
      </c>
      <c r="J22">
        <v>27</v>
      </c>
      <c r="K22">
        <v>28</v>
      </c>
    </row>
    <row r="23" spans="1:11">
      <c r="B23" s="1" t="s">
        <v>3</v>
      </c>
      <c r="D23" s="1"/>
      <c r="E23" s="1"/>
      <c r="F23" s="1"/>
      <c r="G23" s="1">
        <v>65.326999999999998</v>
      </c>
      <c r="H23" s="1">
        <v>79.397000000000006</v>
      </c>
      <c r="I23" s="1">
        <v>99.105000000000004</v>
      </c>
      <c r="J23" s="1">
        <v>113.84</v>
      </c>
      <c r="K23" s="1">
        <v>104.67</v>
      </c>
    </row>
    <row r="24" spans="1:11">
      <c r="B24" s="1" t="s">
        <v>4</v>
      </c>
      <c r="D24" s="1"/>
      <c r="E24" s="1"/>
      <c r="F24" s="1"/>
      <c r="G24" s="1">
        <v>3.6215999999999999</v>
      </c>
      <c r="H24" s="1">
        <v>6.4614000000000003</v>
      </c>
      <c r="I24" s="1">
        <v>6.585</v>
      </c>
      <c r="J24" s="1">
        <v>7.9764999999999997</v>
      </c>
      <c r="K24" s="1">
        <v>5.4904999999999999</v>
      </c>
    </row>
    <row r="25" spans="1:11">
      <c r="B25" s="1" t="s">
        <v>5</v>
      </c>
      <c r="D25" s="1"/>
      <c r="E25" s="1"/>
      <c r="F25" s="1"/>
      <c r="G25" s="1">
        <v>57.713999999999999</v>
      </c>
      <c r="H25" s="1">
        <v>66.593000000000004</v>
      </c>
      <c r="I25" s="1">
        <v>87.034999999999997</v>
      </c>
      <c r="J25" s="1">
        <v>99.475999999999999</v>
      </c>
      <c r="K25" s="1">
        <v>95.426000000000002</v>
      </c>
    </row>
    <row r="26" spans="1:11">
      <c r="B26" s="1" t="s">
        <v>6</v>
      </c>
      <c r="D26" s="1"/>
      <c r="E26" s="1"/>
      <c r="F26" s="1"/>
      <c r="G26" s="1">
        <v>66.691000000000003</v>
      </c>
      <c r="H26" s="1">
        <v>80.278000000000006</v>
      </c>
      <c r="I26" s="1">
        <v>100.35</v>
      </c>
      <c r="J26" s="1">
        <v>114.06</v>
      </c>
      <c r="K26" s="1">
        <v>103.18</v>
      </c>
    </row>
    <row r="27" spans="1:11">
      <c r="B27" s="1" t="s">
        <v>7</v>
      </c>
      <c r="D27" s="1"/>
      <c r="E27" s="1"/>
      <c r="F27" s="1"/>
      <c r="G27" s="1">
        <v>70.545000000000002</v>
      </c>
      <c r="H27" s="1">
        <v>89.328000000000003</v>
      </c>
      <c r="I27" s="1">
        <v>107.82</v>
      </c>
      <c r="J27" s="1">
        <v>123.82</v>
      </c>
      <c r="K27" s="1">
        <v>113.57</v>
      </c>
    </row>
    <row r="28" spans="1:11">
      <c r="B28" s="1" t="s">
        <v>8</v>
      </c>
      <c r="D28" s="1"/>
      <c r="E28" s="1"/>
      <c r="F28" s="1"/>
      <c r="G28" s="1">
        <v>65.424999999999997</v>
      </c>
      <c r="H28" s="1">
        <v>79.652000000000001</v>
      </c>
      <c r="I28" s="1">
        <v>99.316000000000003</v>
      </c>
      <c r="J28" s="1">
        <v>114.11</v>
      </c>
      <c r="K28" s="1">
        <v>104.81</v>
      </c>
    </row>
    <row r="29" spans="1:11">
      <c r="B29" s="1" t="s">
        <v>9</v>
      </c>
      <c r="D29" s="1"/>
      <c r="E29" s="1"/>
      <c r="F29" s="1"/>
      <c r="G29" s="1">
        <v>2809.1</v>
      </c>
      <c r="H29" s="1">
        <v>2858.3</v>
      </c>
      <c r="I29" s="1">
        <v>2973.1</v>
      </c>
      <c r="J29" s="1">
        <v>3073.8</v>
      </c>
      <c r="K29" s="1">
        <v>2930.7</v>
      </c>
    </row>
    <row r="30" spans="1:11">
      <c r="B30" s="1" t="s">
        <v>10</v>
      </c>
      <c r="D30" s="1"/>
      <c r="E30" s="1"/>
      <c r="F30" s="1"/>
      <c r="G30" s="1">
        <v>184060</v>
      </c>
      <c r="H30" s="1">
        <v>228400</v>
      </c>
      <c r="I30" s="1">
        <v>295910</v>
      </c>
      <c r="J30" s="1">
        <v>351590</v>
      </c>
      <c r="K30" s="1">
        <v>307560</v>
      </c>
    </row>
    <row r="31" spans="1:11">
      <c r="B31" s="1" t="s">
        <v>11</v>
      </c>
      <c r="D31" s="1"/>
      <c r="E31" s="1"/>
      <c r="F31" s="1"/>
      <c r="G31" s="1">
        <v>13.116</v>
      </c>
      <c r="H31" s="1">
        <v>41.75</v>
      </c>
      <c r="I31" s="1">
        <v>43.362000000000002</v>
      </c>
      <c r="J31" s="1">
        <v>63.625</v>
      </c>
      <c r="K31" s="1">
        <v>30.145</v>
      </c>
    </row>
    <row r="32" spans="1:11">
      <c r="B32" s="1" t="s">
        <v>12</v>
      </c>
      <c r="D32" s="1"/>
      <c r="E32" s="1"/>
      <c r="F32" s="1"/>
      <c r="G32" s="1">
        <v>-1.1296999999999999</v>
      </c>
      <c r="H32" s="1">
        <v>-0.40898000000000001</v>
      </c>
      <c r="I32" s="1">
        <v>-0.56899</v>
      </c>
      <c r="J32" s="1">
        <v>-8.2228999999999997E-2</v>
      </c>
      <c r="K32" s="1">
        <v>0.81113999999999997</v>
      </c>
    </row>
    <row r="33" spans="2:11">
      <c r="B33" s="1" t="s">
        <v>13</v>
      </c>
      <c r="D33" s="1"/>
      <c r="E33" s="1"/>
      <c r="F33" s="1"/>
      <c r="G33" s="1">
        <v>-1.2281</v>
      </c>
      <c r="H33" s="1">
        <v>-4.4664000000000001</v>
      </c>
      <c r="I33" s="1">
        <v>-3.2252000000000001</v>
      </c>
      <c r="J33" s="1">
        <v>-3.8428</v>
      </c>
      <c r="K33" s="1">
        <v>5.3579999999999997</v>
      </c>
    </row>
    <row r="34" spans="2:11">
      <c r="B34" s="1" t="s">
        <v>14</v>
      </c>
      <c r="D34" s="1"/>
      <c r="E34" s="1"/>
      <c r="F34" s="1"/>
      <c r="G34" s="1">
        <v>280.91000000000003</v>
      </c>
      <c r="H34" s="1">
        <v>285.83</v>
      </c>
      <c r="I34" s="1">
        <v>297.31</v>
      </c>
      <c r="J34" s="1">
        <v>307.38</v>
      </c>
      <c r="K34" s="1">
        <v>293.07</v>
      </c>
    </row>
    <row r="35" spans="2:11">
      <c r="B35" t="s">
        <v>15</v>
      </c>
      <c r="G35">
        <v>171.9</v>
      </c>
      <c r="H35">
        <v>218.7</v>
      </c>
      <c r="I35">
        <v>228.4</v>
      </c>
      <c r="J35">
        <v>237.2</v>
      </c>
      <c r="K35">
        <v>245.8</v>
      </c>
    </row>
    <row r="36" spans="2:11">
      <c r="B36" t="s">
        <v>16</v>
      </c>
      <c r="G36">
        <v>176.1</v>
      </c>
      <c r="H36">
        <v>222.2</v>
      </c>
      <c r="I36">
        <v>231.3</v>
      </c>
      <c r="J36">
        <v>239.8</v>
      </c>
      <c r="K36">
        <v>248.5</v>
      </c>
    </row>
    <row r="37" spans="2:11">
      <c r="B37" t="s">
        <v>17</v>
      </c>
      <c r="G37" t="s">
        <v>34</v>
      </c>
      <c r="H37" t="s">
        <v>34</v>
      </c>
      <c r="I37" t="s">
        <v>34</v>
      </c>
      <c r="J37" t="s">
        <v>34</v>
      </c>
      <c r="K37" t="s">
        <v>34</v>
      </c>
    </row>
    <row r="38" spans="2:11">
      <c r="B38" s="1"/>
    </row>
    <row r="39" spans="2:11">
      <c r="B39" s="1"/>
    </row>
    <row r="40" spans="2:11">
      <c r="B40" s="1"/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K40"/>
  <sheetViews>
    <sheetView workbookViewId="0">
      <selection activeCell="H23" sqref="H23"/>
    </sheetView>
  </sheetViews>
  <sheetFormatPr defaultRowHeight="13.2"/>
  <cols>
    <col min="2" max="2" width="18.33203125" bestFit="1" customWidth="1"/>
    <col min="3" max="3" width="14.6640625" customWidth="1"/>
  </cols>
  <sheetData>
    <row r="1" spans="1:11">
      <c r="B1" t="s">
        <v>19</v>
      </c>
      <c r="C1">
        <v>1</v>
      </c>
      <c r="D1">
        <v>2.5</v>
      </c>
      <c r="E1">
        <v>5</v>
      </c>
      <c r="F1">
        <v>7.5</v>
      </c>
      <c r="G1">
        <v>10</v>
      </c>
      <c r="H1">
        <v>12.5</v>
      </c>
      <c r="I1">
        <v>15</v>
      </c>
      <c r="J1">
        <v>17.5</v>
      </c>
      <c r="K1">
        <v>20</v>
      </c>
    </row>
    <row r="2" spans="1:11">
      <c r="A2" t="s">
        <v>20</v>
      </c>
      <c r="B2" t="s">
        <v>0</v>
      </c>
      <c r="E2" t="s">
        <v>22</v>
      </c>
      <c r="F2" t="s">
        <v>22</v>
      </c>
      <c r="G2" t="s">
        <v>22</v>
      </c>
      <c r="H2" t="s">
        <v>22</v>
      </c>
      <c r="I2" t="s">
        <v>22</v>
      </c>
      <c r="J2" t="s">
        <v>22</v>
      </c>
      <c r="K2" t="s">
        <v>22</v>
      </c>
    </row>
    <row r="3" spans="1:11">
      <c r="B3" t="s">
        <v>1</v>
      </c>
      <c r="E3">
        <v>2</v>
      </c>
      <c r="F3">
        <v>2</v>
      </c>
      <c r="G3">
        <v>2</v>
      </c>
      <c r="H3">
        <v>2</v>
      </c>
      <c r="I3">
        <v>2</v>
      </c>
      <c r="J3">
        <v>2</v>
      </c>
      <c r="K3">
        <v>2</v>
      </c>
    </row>
    <row r="4" spans="1:11">
      <c r="B4" t="s">
        <v>2</v>
      </c>
      <c r="E4">
        <v>105</v>
      </c>
      <c r="F4">
        <v>70</v>
      </c>
      <c r="G4">
        <v>54</v>
      </c>
      <c r="H4">
        <v>43</v>
      </c>
      <c r="I4">
        <v>35</v>
      </c>
      <c r="J4">
        <v>31</v>
      </c>
      <c r="K4">
        <v>27</v>
      </c>
    </row>
    <row r="5" spans="1:11">
      <c r="B5" s="1" t="s">
        <v>3</v>
      </c>
      <c r="C5" s="1"/>
      <c r="E5" s="1">
        <v>1545.2</v>
      </c>
      <c r="F5" s="1">
        <v>2245.1999999999998</v>
      </c>
      <c r="G5" s="1">
        <v>2986.8</v>
      </c>
      <c r="H5" s="1">
        <v>3704.1</v>
      </c>
      <c r="I5" s="1">
        <v>4515</v>
      </c>
      <c r="J5" s="1">
        <v>5467</v>
      </c>
      <c r="K5" s="1">
        <v>6192</v>
      </c>
    </row>
    <row r="6" spans="1:11">
      <c r="B6" s="1" t="s">
        <v>4</v>
      </c>
      <c r="C6" s="1"/>
      <c r="E6" s="1">
        <v>149.74</v>
      </c>
      <c r="F6" s="1">
        <v>227.93</v>
      </c>
      <c r="G6" s="1">
        <v>303.52999999999997</v>
      </c>
      <c r="H6" s="1">
        <v>384.99</v>
      </c>
      <c r="I6" s="1">
        <v>650.74</v>
      </c>
      <c r="J6" s="1">
        <v>457.1</v>
      </c>
      <c r="K6" s="1">
        <v>195.33</v>
      </c>
    </row>
    <row r="7" spans="1:11">
      <c r="B7" s="1" t="s">
        <v>5</v>
      </c>
      <c r="C7" s="1"/>
      <c r="E7" s="1">
        <v>1269.5</v>
      </c>
      <c r="F7" s="1">
        <v>1833.5</v>
      </c>
      <c r="G7" s="1">
        <v>2429.1999999999998</v>
      </c>
      <c r="H7" s="1">
        <v>3033.4</v>
      </c>
      <c r="I7" s="1">
        <v>3460.7</v>
      </c>
      <c r="J7" s="1">
        <v>4580.1000000000004</v>
      </c>
      <c r="K7" s="1">
        <v>5704.3</v>
      </c>
    </row>
    <row r="8" spans="1:11">
      <c r="B8" s="1" t="s">
        <v>6</v>
      </c>
      <c r="C8" s="1"/>
      <c r="E8" s="1">
        <v>1588.1</v>
      </c>
      <c r="F8" s="1">
        <v>2283.9</v>
      </c>
      <c r="G8" s="1">
        <v>3045.7</v>
      </c>
      <c r="H8" s="1">
        <v>3761</v>
      </c>
      <c r="I8" s="1">
        <v>4613</v>
      </c>
      <c r="J8" s="1">
        <v>5667.7</v>
      </c>
      <c r="K8" s="1">
        <v>6202.4</v>
      </c>
    </row>
    <row r="9" spans="1:11">
      <c r="B9" s="1" t="s">
        <v>7</v>
      </c>
      <c r="C9" s="1"/>
      <c r="E9" s="1">
        <v>1783.4</v>
      </c>
      <c r="F9" s="1">
        <v>2584.1999999999998</v>
      </c>
      <c r="G9" s="1">
        <v>3363</v>
      </c>
      <c r="H9" s="1">
        <v>4224.8999999999996</v>
      </c>
      <c r="I9" s="1">
        <v>5321</v>
      </c>
      <c r="J9" s="1">
        <v>5878.9</v>
      </c>
      <c r="K9" s="1">
        <v>6436.8</v>
      </c>
    </row>
    <row r="10" spans="1:11">
      <c r="B10" s="1" t="s">
        <v>8</v>
      </c>
      <c r="C10" s="1"/>
      <c r="E10" s="1">
        <v>1552.3</v>
      </c>
      <c r="F10" s="1">
        <v>2256.6</v>
      </c>
      <c r="G10" s="1">
        <v>3001.9</v>
      </c>
      <c r="H10" s="1">
        <v>3723.6</v>
      </c>
      <c r="I10" s="1">
        <v>4560.3999999999996</v>
      </c>
      <c r="J10" s="1">
        <v>5485.4</v>
      </c>
      <c r="K10" s="1">
        <v>6195</v>
      </c>
    </row>
    <row r="11" spans="1:11">
      <c r="B11" s="1" t="s">
        <v>9</v>
      </c>
      <c r="C11" s="1"/>
      <c r="E11" s="1">
        <v>162240</v>
      </c>
      <c r="F11" s="1">
        <v>157160</v>
      </c>
      <c r="G11" s="1">
        <v>161290</v>
      </c>
      <c r="H11" s="1">
        <v>159270</v>
      </c>
      <c r="I11" s="1">
        <v>158030</v>
      </c>
      <c r="J11" s="1">
        <v>169480</v>
      </c>
      <c r="K11" s="1">
        <v>167180</v>
      </c>
    </row>
    <row r="12" spans="1:11">
      <c r="B12" s="1" t="s">
        <v>10</v>
      </c>
      <c r="C12" s="1"/>
      <c r="E12" s="1">
        <v>253030000</v>
      </c>
      <c r="F12" s="1">
        <v>356450000</v>
      </c>
      <c r="G12" s="1">
        <v>486610000</v>
      </c>
      <c r="H12" s="1">
        <v>596190000</v>
      </c>
      <c r="I12" s="1">
        <v>727890000</v>
      </c>
      <c r="J12" s="1">
        <v>932790000</v>
      </c>
      <c r="K12" s="1">
        <v>1036200000</v>
      </c>
    </row>
    <row r="13" spans="1:11">
      <c r="B13" s="1" t="s">
        <v>11</v>
      </c>
      <c r="C13" s="1"/>
      <c r="E13" s="1">
        <v>22423</v>
      </c>
      <c r="F13" s="1">
        <v>51953</v>
      </c>
      <c r="G13" s="1">
        <v>92132</v>
      </c>
      <c r="H13" s="1">
        <v>148220</v>
      </c>
      <c r="I13" s="1">
        <v>423470</v>
      </c>
      <c r="J13" s="1">
        <v>208940</v>
      </c>
      <c r="K13" s="1">
        <v>38153</v>
      </c>
    </row>
    <row r="14" spans="1:11">
      <c r="B14" s="1" t="s">
        <v>12</v>
      </c>
      <c r="C14" s="1"/>
      <c r="E14" s="1">
        <v>-0.86062000000000005</v>
      </c>
      <c r="F14" s="1">
        <v>-0.51</v>
      </c>
      <c r="G14" s="1">
        <v>-0.58179999999999998</v>
      </c>
      <c r="H14" s="1">
        <v>-0.44352999999999998</v>
      </c>
      <c r="I14" s="1">
        <v>-0.45180999999999999</v>
      </c>
      <c r="J14" s="1">
        <v>-1.3174999999999999</v>
      </c>
      <c r="K14" s="1">
        <v>-0.15970999999999999</v>
      </c>
    </row>
    <row r="15" spans="1:11">
      <c r="B15" s="1" t="s">
        <v>13</v>
      </c>
      <c r="C15" s="1"/>
      <c r="E15" s="1">
        <v>-46.292000000000002</v>
      </c>
      <c r="F15" s="1">
        <v>-107.23</v>
      </c>
      <c r="G15" s="1">
        <v>-183.81</v>
      </c>
      <c r="H15" s="1">
        <v>-293.74</v>
      </c>
      <c r="I15" s="1">
        <v>-593.92999999999995</v>
      </c>
      <c r="J15" s="1">
        <v>-453.34</v>
      </c>
      <c r="K15" s="1">
        <v>-170.81</v>
      </c>
    </row>
    <row r="16" spans="1:11">
      <c r="B16" s="1" t="s">
        <v>14</v>
      </c>
      <c r="C16" s="1"/>
      <c r="E16" s="1">
        <v>16224</v>
      </c>
      <c r="F16" s="1">
        <v>15716</v>
      </c>
      <c r="G16" s="1">
        <v>16129</v>
      </c>
      <c r="H16" s="1">
        <v>15927</v>
      </c>
      <c r="I16" s="1">
        <v>15803</v>
      </c>
      <c r="J16" s="1">
        <v>16948</v>
      </c>
      <c r="K16" s="1">
        <v>16718</v>
      </c>
    </row>
    <row r="17" spans="1:11">
      <c r="B17" t="s">
        <v>15</v>
      </c>
      <c r="E17">
        <v>59.2</v>
      </c>
      <c r="F17">
        <v>75.599999999999994</v>
      </c>
      <c r="G17">
        <v>87</v>
      </c>
      <c r="H17">
        <v>95.7</v>
      </c>
      <c r="I17">
        <v>104.4</v>
      </c>
      <c r="J17">
        <v>116.8</v>
      </c>
      <c r="K17">
        <v>125.9</v>
      </c>
    </row>
    <row r="18" spans="1:11">
      <c r="B18" t="s">
        <v>16</v>
      </c>
      <c r="E18">
        <v>69.599999999999994</v>
      </c>
      <c r="F18">
        <v>82.5</v>
      </c>
      <c r="G18">
        <v>92.3</v>
      </c>
      <c r="H18">
        <v>99.9</v>
      </c>
      <c r="I18">
        <v>107.8</v>
      </c>
      <c r="J18">
        <v>119.8</v>
      </c>
      <c r="K18">
        <v>128.5</v>
      </c>
    </row>
    <row r="19" spans="1:11">
      <c r="B19" t="s">
        <v>17</v>
      </c>
      <c r="E19" t="s">
        <v>33</v>
      </c>
      <c r="F19" t="s">
        <v>33</v>
      </c>
      <c r="G19" t="s">
        <v>33</v>
      </c>
      <c r="H19" t="s">
        <v>33</v>
      </c>
      <c r="I19" t="s">
        <v>33</v>
      </c>
      <c r="J19" t="s">
        <v>33</v>
      </c>
      <c r="K19" t="s">
        <v>33</v>
      </c>
    </row>
    <row r="20" spans="1:11">
      <c r="A20" t="s">
        <v>21</v>
      </c>
      <c r="B20" t="s">
        <v>0</v>
      </c>
      <c r="C20" t="s">
        <v>37</v>
      </c>
      <c r="D20" t="s">
        <v>37</v>
      </c>
      <c r="E20" t="s">
        <v>23</v>
      </c>
      <c r="F20" t="s">
        <v>23</v>
      </c>
      <c r="G20" t="s">
        <v>23</v>
      </c>
      <c r="H20" s="31" t="s">
        <v>23</v>
      </c>
      <c r="I20" t="s">
        <v>23</v>
      </c>
      <c r="J20" t="s">
        <v>23</v>
      </c>
      <c r="K20" t="s">
        <v>23</v>
      </c>
    </row>
    <row r="21" spans="1:11">
      <c r="B21" t="s">
        <v>1</v>
      </c>
      <c r="E21">
        <v>5</v>
      </c>
      <c r="F21">
        <v>5</v>
      </c>
      <c r="G21">
        <v>5</v>
      </c>
      <c r="H21">
        <v>5</v>
      </c>
      <c r="I21">
        <v>5</v>
      </c>
      <c r="J21">
        <v>5</v>
      </c>
      <c r="K21">
        <v>5</v>
      </c>
    </row>
    <row r="22" spans="1:11">
      <c r="B22" t="s">
        <v>2</v>
      </c>
      <c r="E22">
        <v>105</v>
      </c>
      <c r="F22">
        <v>70</v>
      </c>
      <c r="G22">
        <v>54</v>
      </c>
      <c r="H22">
        <v>42</v>
      </c>
      <c r="I22">
        <v>35</v>
      </c>
      <c r="J22">
        <v>31</v>
      </c>
      <c r="K22">
        <v>27</v>
      </c>
    </row>
    <row r="23" spans="1:11">
      <c r="B23" s="1" t="s">
        <v>3</v>
      </c>
      <c r="C23" s="1"/>
      <c r="E23" s="1">
        <v>15.624000000000001</v>
      </c>
      <c r="F23" s="1">
        <v>28.1</v>
      </c>
      <c r="G23" s="1">
        <v>41.276000000000003</v>
      </c>
      <c r="H23" s="1">
        <v>55.143000000000001</v>
      </c>
      <c r="I23" s="1">
        <v>68.5</v>
      </c>
      <c r="J23" s="1">
        <v>81.019000000000005</v>
      </c>
      <c r="K23" s="1">
        <v>94.623999999999995</v>
      </c>
    </row>
    <row r="24" spans="1:11">
      <c r="B24" s="1" t="s">
        <v>4</v>
      </c>
      <c r="C24" s="1"/>
      <c r="E24" s="1">
        <v>1.2275</v>
      </c>
      <c r="F24" s="1">
        <v>2.2322000000000002</v>
      </c>
      <c r="G24" s="1">
        <v>3.2791999999999999</v>
      </c>
      <c r="H24" s="1">
        <v>4.1885000000000003</v>
      </c>
      <c r="I24" s="1">
        <v>3.7399</v>
      </c>
      <c r="J24" s="1">
        <v>5.9715999999999996</v>
      </c>
      <c r="K24" s="1">
        <v>5.6185999999999998</v>
      </c>
    </row>
    <row r="25" spans="1:11">
      <c r="B25" s="1" t="s">
        <v>5</v>
      </c>
      <c r="C25" s="1"/>
      <c r="E25" s="1">
        <v>12.928000000000001</v>
      </c>
      <c r="F25" s="1">
        <v>23.759</v>
      </c>
      <c r="G25" s="1">
        <v>35.076999999999998</v>
      </c>
      <c r="H25" s="1">
        <v>46.981000000000002</v>
      </c>
      <c r="I25" s="1">
        <v>61.081000000000003</v>
      </c>
      <c r="J25" s="1">
        <v>69.277000000000001</v>
      </c>
      <c r="K25" s="1">
        <v>81.132000000000005</v>
      </c>
    </row>
    <row r="26" spans="1:11">
      <c r="B26" s="1" t="s">
        <v>6</v>
      </c>
      <c r="C26" s="1"/>
      <c r="E26" s="1">
        <v>15.856</v>
      </c>
      <c r="F26" s="1">
        <v>28.734999999999999</v>
      </c>
      <c r="G26" s="1">
        <v>41.908000000000001</v>
      </c>
      <c r="H26" s="1">
        <v>56.103999999999999</v>
      </c>
      <c r="I26" s="1">
        <v>69.861999999999995</v>
      </c>
      <c r="J26" s="1">
        <v>82.644000000000005</v>
      </c>
      <c r="K26" s="1">
        <v>94.986999999999995</v>
      </c>
    </row>
    <row r="27" spans="1:11">
      <c r="B27" s="1" t="s">
        <v>7</v>
      </c>
      <c r="C27" s="1"/>
      <c r="E27" s="1">
        <v>18.245999999999999</v>
      </c>
      <c r="F27" s="1">
        <v>31.321000000000002</v>
      </c>
      <c r="G27" s="1">
        <v>46.054000000000002</v>
      </c>
      <c r="H27" s="1">
        <v>61.081000000000003</v>
      </c>
      <c r="I27" s="1">
        <v>72.789000000000001</v>
      </c>
      <c r="J27" s="1">
        <v>88.352000000000004</v>
      </c>
      <c r="K27" s="1">
        <v>101.38</v>
      </c>
    </row>
    <row r="28" spans="1:11">
      <c r="B28" s="1" t="s">
        <v>8</v>
      </c>
      <c r="C28" s="1"/>
      <c r="E28" s="1">
        <v>15.670999999999999</v>
      </c>
      <c r="F28" s="1">
        <v>28.187999999999999</v>
      </c>
      <c r="G28" s="1">
        <v>41.404000000000003</v>
      </c>
      <c r="H28" s="1">
        <v>55.298000000000002</v>
      </c>
      <c r="I28" s="1">
        <v>68.599000000000004</v>
      </c>
      <c r="J28" s="1">
        <v>81.230999999999995</v>
      </c>
      <c r="K28" s="1">
        <v>94.784999999999997</v>
      </c>
    </row>
    <row r="29" spans="1:11">
      <c r="B29" s="1" t="s">
        <v>9</v>
      </c>
      <c r="C29" s="1"/>
      <c r="E29" s="1">
        <v>1640.5</v>
      </c>
      <c r="F29" s="1">
        <v>1967</v>
      </c>
      <c r="G29" s="1">
        <v>2228.9</v>
      </c>
      <c r="H29" s="1">
        <v>2316</v>
      </c>
      <c r="I29" s="1">
        <v>2397.5</v>
      </c>
      <c r="J29" s="1">
        <v>2511.6</v>
      </c>
      <c r="K29" s="1">
        <v>2554.8000000000002</v>
      </c>
    </row>
    <row r="30" spans="1:11">
      <c r="B30" s="1" t="s">
        <v>10</v>
      </c>
      <c r="C30" s="1"/>
      <c r="E30" s="1">
        <v>25787</v>
      </c>
      <c r="F30" s="1">
        <v>55618</v>
      </c>
      <c r="G30" s="1">
        <v>92570</v>
      </c>
      <c r="H30" s="1">
        <v>128430</v>
      </c>
      <c r="I30" s="1">
        <v>164710</v>
      </c>
      <c r="J30" s="1">
        <v>204550</v>
      </c>
      <c r="K30" s="1">
        <v>242570</v>
      </c>
    </row>
    <row r="31" spans="1:11">
      <c r="B31" s="1" t="s">
        <v>11</v>
      </c>
      <c r="C31" s="1"/>
      <c r="E31" s="1">
        <v>1.5067999999999999</v>
      </c>
      <c r="F31" s="1">
        <v>4.9825999999999997</v>
      </c>
      <c r="G31" s="1">
        <v>10.753</v>
      </c>
      <c r="H31" s="1">
        <v>17.544</v>
      </c>
      <c r="I31" s="1">
        <v>13.987</v>
      </c>
      <c r="J31" s="1">
        <v>35.658999999999999</v>
      </c>
      <c r="K31" s="1">
        <v>31.568000000000001</v>
      </c>
    </row>
    <row r="32" spans="1:11">
      <c r="B32" s="1" t="s">
        <v>12</v>
      </c>
      <c r="C32" s="1"/>
      <c r="E32" s="1">
        <v>-0.56664000000000003</v>
      </c>
      <c r="F32" s="1">
        <v>-0.85331999999999997</v>
      </c>
      <c r="G32" s="1">
        <v>-0.57774000000000003</v>
      </c>
      <c r="H32" s="1">
        <v>-0.68888000000000005</v>
      </c>
      <c r="I32" s="1">
        <v>-1.0924</v>
      </c>
      <c r="J32" s="1">
        <v>-0.81672</v>
      </c>
      <c r="K32" s="1">
        <v>-0.19392000000000001</v>
      </c>
    </row>
    <row r="33" spans="2:11">
      <c r="B33" s="1" t="s">
        <v>13</v>
      </c>
      <c r="C33" s="1"/>
      <c r="E33" s="1">
        <v>-0.20557</v>
      </c>
      <c r="F33" s="1">
        <v>-0.67466000000000004</v>
      </c>
      <c r="G33" s="1">
        <v>-1.2025999999999999</v>
      </c>
      <c r="H33" s="1">
        <v>-2.0539000000000001</v>
      </c>
      <c r="I33" s="1">
        <v>-1.4991000000000001</v>
      </c>
      <c r="J33" s="1">
        <v>-3.5972</v>
      </c>
      <c r="K33" s="1">
        <v>5.0575999999999999</v>
      </c>
    </row>
    <row r="34" spans="2:11">
      <c r="B34" s="1" t="s">
        <v>14</v>
      </c>
      <c r="C34" s="1"/>
      <c r="E34" s="1">
        <v>164.05</v>
      </c>
      <c r="F34" s="1">
        <v>196.7</v>
      </c>
      <c r="G34" s="1">
        <v>222.89</v>
      </c>
      <c r="H34" s="1">
        <v>231.6</v>
      </c>
      <c r="I34" s="1">
        <v>239.75</v>
      </c>
      <c r="J34" s="1">
        <v>251.16</v>
      </c>
      <c r="K34" s="1">
        <v>255.48</v>
      </c>
    </row>
    <row r="35" spans="2:11">
      <c r="B35" t="s">
        <v>15</v>
      </c>
      <c r="E35">
        <v>59.2</v>
      </c>
      <c r="F35">
        <v>75.599999999999994</v>
      </c>
      <c r="G35">
        <v>87</v>
      </c>
      <c r="H35">
        <v>95.7</v>
      </c>
      <c r="I35">
        <v>104.4</v>
      </c>
      <c r="J35">
        <v>116.8</v>
      </c>
      <c r="K35">
        <v>125.9</v>
      </c>
    </row>
    <row r="36" spans="2:11">
      <c r="B36" t="s">
        <v>16</v>
      </c>
      <c r="E36">
        <v>69.599999999999994</v>
      </c>
      <c r="F36">
        <v>82.5</v>
      </c>
      <c r="G36">
        <v>92.3</v>
      </c>
      <c r="H36">
        <v>99.8</v>
      </c>
      <c r="I36">
        <v>107.8</v>
      </c>
      <c r="J36">
        <v>119.8</v>
      </c>
      <c r="K36">
        <v>128.5</v>
      </c>
    </row>
    <row r="37" spans="2:11">
      <c r="B37" t="s">
        <v>17</v>
      </c>
      <c r="E37" t="s">
        <v>33</v>
      </c>
      <c r="F37" t="s">
        <v>33</v>
      </c>
      <c r="G37" t="s">
        <v>33</v>
      </c>
      <c r="H37" t="s">
        <v>33</v>
      </c>
      <c r="I37" t="s">
        <v>33</v>
      </c>
      <c r="J37" t="s">
        <v>33</v>
      </c>
      <c r="K37" t="s">
        <v>33</v>
      </c>
    </row>
    <row r="38" spans="2:11">
      <c r="B38" s="1"/>
    </row>
    <row r="39" spans="2:11">
      <c r="B39" s="1"/>
    </row>
    <row r="40" spans="2:11">
      <c r="B40" s="1"/>
    </row>
  </sheetData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P40"/>
  <sheetViews>
    <sheetView workbookViewId="0">
      <selection activeCell="C23" sqref="C23:J23"/>
    </sheetView>
  </sheetViews>
  <sheetFormatPr defaultRowHeight="13.2"/>
  <cols>
    <col min="2" max="2" width="18.44140625" customWidth="1"/>
    <col min="3" max="3" width="5.88671875" bestFit="1" customWidth="1"/>
    <col min="4" max="4" width="5.88671875" customWidth="1"/>
    <col min="5" max="5" width="14.44140625" customWidth="1"/>
  </cols>
  <sheetData>
    <row r="1" spans="1:16">
      <c r="B1" t="s">
        <v>19</v>
      </c>
      <c r="C1">
        <v>1</v>
      </c>
      <c r="D1">
        <v>2.5</v>
      </c>
      <c r="E1">
        <v>5</v>
      </c>
      <c r="F1">
        <v>7.5</v>
      </c>
      <c r="G1">
        <v>10</v>
      </c>
      <c r="H1">
        <v>12.5</v>
      </c>
      <c r="I1">
        <v>15</v>
      </c>
      <c r="J1">
        <v>17.5</v>
      </c>
      <c r="K1">
        <v>20</v>
      </c>
      <c r="L1">
        <v>20</v>
      </c>
      <c r="M1">
        <v>22.5</v>
      </c>
      <c r="N1">
        <v>22.5</v>
      </c>
      <c r="O1">
        <v>25</v>
      </c>
      <c r="P1">
        <v>25</v>
      </c>
    </row>
    <row r="2" spans="1:16">
      <c r="A2" t="s">
        <v>20</v>
      </c>
      <c r="B2" t="s">
        <v>0</v>
      </c>
      <c r="F2" t="s">
        <v>27</v>
      </c>
      <c r="G2" t="s">
        <v>29</v>
      </c>
      <c r="H2" t="s">
        <v>22</v>
      </c>
      <c r="I2" t="s">
        <v>22</v>
      </c>
      <c r="J2" t="s">
        <v>22</v>
      </c>
    </row>
    <row r="3" spans="1:16">
      <c r="B3" t="s">
        <v>1</v>
      </c>
      <c r="H3">
        <v>2</v>
      </c>
      <c r="I3">
        <v>2</v>
      </c>
      <c r="J3">
        <v>2</v>
      </c>
    </row>
    <row r="4" spans="1:16">
      <c r="B4" t="s">
        <v>2</v>
      </c>
      <c r="H4">
        <v>43</v>
      </c>
      <c r="I4">
        <v>37</v>
      </c>
      <c r="J4">
        <v>31</v>
      </c>
    </row>
    <row r="5" spans="1:16">
      <c r="B5" s="1" t="s">
        <v>3</v>
      </c>
      <c r="C5" s="1"/>
      <c r="H5" s="1">
        <v>4220</v>
      </c>
      <c r="I5" s="1">
        <v>5137.5</v>
      </c>
      <c r="J5" s="1">
        <v>6243.7</v>
      </c>
      <c r="L5" s="1"/>
      <c r="N5" s="1"/>
      <c r="P5" s="1"/>
    </row>
    <row r="6" spans="1:16">
      <c r="B6" s="1" t="s">
        <v>4</v>
      </c>
      <c r="C6" s="1"/>
      <c r="H6" s="1">
        <v>628.42999999999995</v>
      </c>
      <c r="I6" s="1">
        <v>812.24</v>
      </c>
      <c r="J6" s="1">
        <v>219.42</v>
      </c>
      <c r="L6" s="1"/>
      <c r="N6" s="1"/>
      <c r="P6" s="1"/>
    </row>
    <row r="7" spans="1:16">
      <c r="B7" s="1" t="s">
        <v>5</v>
      </c>
      <c r="C7" s="1"/>
      <c r="H7" s="1">
        <v>3287.4</v>
      </c>
      <c r="I7" s="1">
        <v>3747.6</v>
      </c>
      <c r="J7" s="1">
        <v>5345.5</v>
      </c>
      <c r="L7" s="1"/>
      <c r="N7" s="1"/>
      <c r="P7" s="1"/>
    </row>
    <row r="8" spans="1:16">
      <c r="B8" s="1" t="s">
        <v>6</v>
      </c>
      <c r="C8" s="1"/>
      <c r="H8" s="1">
        <v>4073.5</v>
      </c>
      <c r="I8" s="1">
        <v>5566.4</v>
      </c>
      <c r="J8" s="1">
        <v>6309.8</v>
      </c>
      <c r="L8" s="1"/>
      <c r="N8" s="1"/>
      <c r="P8" s="1"/>
    </row>
    <row r="9" spans="1:16">
      <c r="B9" s="1" t="s">
        <v>7</v>
      </c>
      <c r="C9" s="1"/>
      <c r="H9" s="1">
        <v>5211.2</v>
      </c>
      <c r="I9" s="1">
        <v>5994.9</v>
      </c>
      <c r="J9" s="1">
        <v>6392.8</v>
      </c>
      <c r="L9" s="1"/>
      <c r="N9" s="1"/>
      <c r="P9" s="1"/>
    </row>
    <row r="10" spans="1:16">
      <c r="B10" s="1" t="s">
        <v>8</v>
      </c>
      <c r="C10" s="1"/>
      <c r="H10" s="1">
        <v>4265.5</v>
      </c>
      <c r="I10" s="1">
        <v>5199.6000000000004</v>
      </c>
      <c r="J10" s="1">
        <v>6247.4</v>
      </c>
      <c r="L10" s="1"/>
      <c r="N10" s="1"/>
      <c r="P10" s="1"/>
    </row>
    <row r="11" spans="1:16">
      <c r="B11" s="1" t="s">
        <v>9</v>
      </c>
      <c r="C11" s="1"/>
      <c r="H11" s="1">
        <v>181460</v>
      </c>
      <c r="I11" s="1">
        <v>190090</v>
      </c>
      <c r="J11" s="1">
        <v>193550</v>
      </c>
      <c r="L11" s="1"/>
      <c r="N11" s="1"/>
      <c r="P11" s="1"/>
    </row>
    <row r="12" spans="1:16">
      <c r="B12" s="1" t="s">
        <v>10</v>
      </c>
      <c r="C12" s="1"/>
      <c r="H12" s="1">
        <v>782360000</v>
      </c>
      <c r="I12" s="1">
        <v>1000300000</v>
      </c>
      <c r="J12" s="1">
        <v>1209900000</v>
      </c>
      <c r="L12" s="1"/>
      <c r="N12" s="1"/>
      <c r="P12" s="1"/>
    </row>
    <row r="13" spans="1:16">
      <c r="B13" s="1" t="s">
        <v>11</v>
      </c>
      <c r="C13" s="1"/>
      <c r="H13" s="1">
        <v>394930</v>
      </c>
      <c r="I13" s="1">
        <v>659740</v>
      </c>
      <c r="J13" s="1">
        <v>48145</v>
      </c>
      <c r="L13" s="1"/>
      <c r="N13" s="1"/>
      <c r="P13" s="1"/>
    </row>
    <row r="14" spans="1:16">
      <c r="B14" s="1" t="s">
        <v>12</v>
      </c>
      <c r="C14" s="1"/>
      <c r="H14" s="1">
        <v>0.69955000000000001</v>
      </c>
      <c r="I14" s="1">
        <v>-1.5840000000000001</v>
      </c>
      <c r="J14" s="1">
        <v>-0.90449000000000002</v>
      </c>
      <c r="L14" s="1"/>
      <c r="N14" s="1"/>
      <c r="P14" s="1"/>
    </row>
    <row r="15" spans="1:16">
      <c r="B15" s="1" t="s">
        <v>13</v>
      </c>
      <c r="C15" s="1"/>
      <c r="H15" s="1">
        <v>-490.04</v>
      </c>
      <c r="I15" s="1">
        <v>-691.14</v>
      </c>
      <c r="J15" s="1">
        <v>-144.4</v>
      </c>
      <c r="L15" s="1"/>
      <c r="N15" s="1"/>
      <c r="P15" s="1"/>
    </row>
    <row r="16" spans="1:16">
      <c r="B16" s="1" t="s">
        <v>14</v>
      </c>
      <c r="C16" s="1"/>
      <c r="H16" s="1">
        <v>18146</v>
      </c>
      <c r="I16" s="1">
        <v>19009</v>
      </c>
      <c r="J16" s="1">
        <v>19355</v>
      </c>
      <c r="L16" s="1"/>
      <c r="N16" s="1"/>
      <c r="P16" s="1"/>
    </row>
    <row r="17" spans="1:16">
      <c r="B17" t="s">
        <v>15</v>
      </c>
      <c r="H17">
        <v>111.2</v>
      </c>
      <c r="I17">
        <v>126.6</v>
      </c>
      <c r="J17">
        <v>135.19999999999999</v>
      </c>
    </row>
    <row r="18" spans="1:16">
      <c r="B18" t="s">
        <v>16</v>
      </c>
      <c r="H18">
        <v>115.4</v>
      </c>
      <c r="I18">
        <v>130.19999999999999</v>
      </c>
      <c r="J18">
        <v>138.19999999999999</v>
      </c>
    </row>
    <row r="19" spans="1:16">
      <c r="B19" t="s">
        <v>17</v>
      </c>
      <c r="H19" t="s">
        <v>31</v>
      </c>
      <c r="I19" t="s">
        <v>31</v>
      </c>
      <c r="J19" t="s">
        <v>31</v>
      </c>
    </row>
    <row r="20" spans="1:16">
      <c r="A20" t="s">
        <v>21</v>
      </c>
      <c r="B20" t="s">
        <v>0</v>
      </c>
      <c r="C20" t="s">
        <v>25</v>
      </c>
      <c r="D20" t="s">
        <v>25</v>
      </c>
      <c r="E20" t="s">
        <v>26</v>
      </c>
      <c r="F20" t="s">
        <v>28</v>
      </c>
      <c r="G20" t="s">
        <v>30</v>
      </c>
      <c r="H20" t="s">
        <v>23</v>
      </c>
      <c r="I20" t="s">
        <v>23</v>
      </c>
      <c r="J20" t="s">
        <v>23</v>
      </c>
    </row>
    <row r="21" spans="1:16">
      <c r="B21" t="s">
        <v>1</v>
      </c>
      <c r="H21">
        <v>5</v>
      </c>
      <c r="I21">
        <v>5</v>
      </c>
      <c r="J21">
        <v>5</v>
      </c>
    </row>
    <row r="22" spans="1:16">
      <c r="B22" t="s">
        <v>2</v>
      </c>
      <c r="H22">
        <v>43</v>
      </c>
      <c r="I22">
        <v>37</v>
      </c>
      <c r="J22">
        <v>31</v>
      </c>
    </row>
    <row r="23" spans="1:16">
      <c r="B23" s="1" t="s">
        <v>3</v>
      </c>
      <c r="C23" s="1"/>
      <c r="H23" s="1">
        <v>45.226999999999997</v>
      </c>
      <c r="I23" s="1">
        <v>54.631999999999998</v>
      </c>
      <c r="J23" s="1">
        <v>65.283000000000001</v>
      </c>
      <c r="L23" s="1"/>
      <c r="N23" s="1"/>
      <c r="P23" s="1"/>
    </row>
    <row r="24" spans="1:16">
      <c r="B24" s="1" t="s">
        <v>4</v>
      </c>
      <c r="C24" s="1"/>
      <c r="H24" s="1">
        <v>3.6905999999999999</v>
      </c>
      <c r="I24" s="1">
        <v>2.7972000000000001</v>
      </c>
      <c r="J24" s="1">
        <v>4.3240999999999996</v>
      </c>
      <c r="L24" s="1"/>
      <c r="N24" s="1"/>
      <c r="P24" s="1"/>
    </row>
    <row r="25" spans="1:16">
      <c r="B25" s="1" t="s">
        <v>5</v>
      </c>
      <c r="C25" s="1"/>
      <c r="H25" s="1">
        <v>38.590000000000003</v>
      </c>
      <c r="I25" s="1">
        <v>49.372</v>
      </c>
      <c r="J25" s="1">
        <v>57.08</v>
      </c>
      <c r="L25" s="1"/>
      <c r="N25" s="1"/>
      <c r="P25" s="1"/>
    </row>
    <row r="26" spans="1:16">
      <c r="B26" s="1" t="s">
        <v>6</v>
      </c>
      <c r="C26" s="1"/>
      <c r="H26" s="1">
        <v>45.713000000000001</v>
      </c>
      <c r="I26" s="1">
        <v>54.835999999999999</v>
      </c>
      <c r="J26" s="1">
        <v>64.787999999999997</v>
      </c>
      <c r="L26" s="1"/>
      <c r="N26" s="1"/>
      <c r="P26" s="1"/>
    </row>
    <row r="27" spans="1:16">
      <c r="B27" s="1" t="s">
        <v>7</v>
      </c>
      <c r="C27" s="1"/>
      <c r="H27" s="1">
        <v>49.908999999999999</v>
      </c>
      <c r="I27" s="1">
        <v>59.372999999999998</v>
      </c>
      <c r="J27" s="1">
        <v>71.813999999999993</v>
      </c>
      <c r="L27" s="1"/>
      <c r="N27" s="1"/>
      <c r="P27" s="1"/>
    </row>
    <row r="28" spans="1:16">
      <c r="B28" s="1" t="s">
        <v>8</v>
      </c>
      <c r="C28" s="1"/>
      <c r="H28" s="1">
        <v>45.374000000000002</v>
      </c>
      <c r="I28" s="1">
        <v>54.701000000000001</v>
      </c>
      <c r="J28" s="1">
        <v>65.421000000000006</v>
      </c>
      <c r="L28" s="1"/>
      <c r="N28" s="1"/>
      <c r="P28" s="1"/>
    </row>
    <row r="29" spans="1:16">
      <c r="B29" s="1" t="s">
        <v>9</v>
      </c>
      <c r="C29" s="1"/>
      <c r="H29" s="1">
        <v>1944.8</v>
      </c>
      <c r="I29" s="1">
        <v>2021.4</v>
      </c>
      <c r="J29" s="1">
        <v>2023.8</v>
      </c>
      <c r="L29" s="1"/>
      <c r="N29" s="1"/>
      <c r="P29" s="1"/>
    </row>
    <row r="30" spans="1:16">
      <c r="B30" s="1" t="s">
        <v>10</v>
      </c>
      <c r="C30" s="1"/>
      <c r="H30" s="1">
        <v>88529</v>
      </c>
      <c r="I30" s="1">
        <v>110710</v>
      </c>
      <c r="J30" s="1">
        <v>132680</v>
      </c>
      <c r="L30" s="1"/>
      <c r="N30" s="1"/>
      <c r="P30" s="1"/>
    </row>
    <row r="31" spans="1:16">
      <c r="B31" s="1" t="s">
        <v>11</v>
      </c>
      <c r="C31" s="1"/>
      <c r="H31" s="1">
        <v>13.621</v>
      </c>
      <c r="I31" s="1">
        <v>7.8244999999999996</v>
      </c>
      <c r="J31" s="1">
        <v>18.698</v>
      </c>
      <c r="L31" s="1"/>
      <c r="N31" s="1"/>
      <c r="P31" s="1"/>
    </row>
    <row r="32" spans="1:16">
      <c r="B32" s="1" t="s">
        <v>12</v>
      </c>
      <c r="C32" s="1"/>
      <c r="H32" s="1">
        <v>-0.39473000000000003</v>
      </c>
      <c r="I32" s="1">
        <v>-0.21919</v>
      </c>
      <c r="J32" s="1">
        <v>0.34283999999999998</v>
      </c>
      <c r="L32" s="1"/>
      <c r="N32" s="1"/>
      <c r="P32" s="1"/>
    </row>
    <row r="33" spans="2:16">
      <c r="B33" s="1" t="s">
        <v>13</v>
      </c>
      <c r="C33" s="1"/>
      <c r="H33" s="1">
        <v>0.17777000000000001</v>
      </c>
      <c r="I33" s="1">
        <v>-0.51932</v>
      </c>
      <c r="J33" s="1">
        <v>4.0476999999999999</v>
      </c>
      <c r="L33" s="1"/>
      <c r="N33" s="1"/>
      <c r="P33" s="1"/>
    </row>
    <row r="34" spans="2:16">
      <c r="B34" s="1" t="s">
        <v>14</v>
      </c>
      <c r="C34" s="1"/>
      <c r="H34" s="1">
        <v>194.48</v>
      </c>
      <c r="I34" s="1">
        <v>202.14</v>
      </c>
      <c r="J34" s="1">
        <v>202.38</v>
      </c>
      <c r="L34" s="1"/>
      <c r="N34" s="1"/>
      <c r="P34" s="1"/>
    </row>
    <row r="35" spans="2:16">
      <c r="B35" t="s">
        <v>15</v>
      </c>
      <c r="H35">
        <v>111.2</v>
      </c>
      <c r="I35">
        <v>126.6</v>
      </c>
      <c r="J35">
        <v>135.19999999999999</v>
      </c>
    </row>
    <row r="36" spans="2:16">
      <c r="B36" t="s">
        <v>16</v>
      </c>
      <c r="H36">
        <v>115.4</v>
      </c>
      <c r="I36">
        <v>130.19999999999999</v>
      </c>
      <c r="J36">
        <v>138.19999999999999</v>
      </c>
    </row>
    <row r="37" spans="2:16">
      <c r="B37" t="s">
        <v>17</v>
      </c>
      <c r="H37" t="s">
        <v>31</v>
      </c>
      <c r="I37" t="s">
        <v>31</v>
      </c>
      <c r="J37" t="s">
        <v>31</v>
      </c>
    </row>
    <row r="38" spans="2:16">
      <c r="B38" s="1"/>
    </row>
    <row r="39" spans="2:16">
      <c r="B39" s="1"/>
    </row>
    <row r="40" spans="2:16">
      <c r="B40" s="1"/>
    </row>
  </sheetData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K81"/>
  <sheetViews>
    <sheetView topLeftCell="A46" workbookViewId="0">
      <selection sqref="A1:XFD1048576"/>
    </sheetView>
  </sheetViews>
  <sheetFormatPr defaultColWidth="9.109375" defaultRowHeight="13.2"/>
  <cols>
    <col min="1" max="1" width="15" style="2" customWidth="1"/>
    <col min="2" max="2" width="8.33203125" style="2" customWidth="1"/>
    <col min="3" max="3" width="6.88671875" style="2" customWidth="1"/>
    <col min="4" max="4" width="6.33203125" style="11" customWidth="1"/>
    <col min="5" max="5" width="6.88671875" style="11" customWidth="1"/>
    <col min="6" max="6" width="6.5546875" style="2" customWidth="1"/>
    <col min="7" max="7" width="7.33203125" style="8" customWidth="1"/>
    <col min="8" max="8" width="11.44140625" style="11" customWidth="1"/>
    <col min="9" max="9" width="9.109375" style="11" customWidth="1"/>
    <col min="10" max="10" width="21.6640625" style="2" customWidth="1"/>
    <col min="11" max="11" width="38.33203125" style="2" bestFit="1" customWidth="1"/>
    <col min="12" max="16384" width="9.109375" style="2"/>
  </cols>
  <sheetData>
    <row r="1" spans="1:11" s="12" customFormat="1" ht="40.950000000000003" customHeight="1" thickBot="1">
      <c r="A1" s="25" t="s">
        <v>39</v>
      </c>
      <c r="B1" s="25" t="s">
        <v>38</v>
      </c>
      <c r="C1" s="26" t="s">
        <v>43</v>
      </c>
      <c r="D1" s="27" t="s">
        <v>47</v>
      </c>
      <c r="E1" s="27" t="s">
        <v>44</v>
      </c>
      <c r="F1" s="26" t="s">
        <v>45</v>
      </c>
      <c r="G1" s="28" t="s">
        <v>46</v>
      </c>
      <c r="H1" s="27" t="s">
        <v>57</v>
      </c>
      <c r="I1" s="27" t="s">
        <v>58</v>
      </c>
      <c r="J1" s="32" t="s">
        <v>40</v>
      </c>
      <c r="K1" s="26" t="s">
        <v>49</v>
      </c>
    </row>
    <row r="2" spans="1:11">
      <c r="A2" s="101" t="s">
        <v>41</v>
      </c>
      <c r="B2" s="39">
        <v>1</v>
      </c>
      <c r="C2" s="15">
        <f>B2*0.0254</f>
        <v>2.5399999999999999E-2</v>
      </c>
      <c r="D2" s="16">
        <v>265.43</v>
      </c>
      <c r="E2" s="16">
        <f>D2*0.45359</f>
        <v>120.3963937</v>
      </c>
      <c r="F2" s="16">
        <f>E2*9.8066</f>
        <v>1180.67927445842</v>
      </c>
      <c r="G2" s="17">
        <v>4.8856000000000002</v>
      </c>
      <c r="H2" s="16">
        <f>C2*F2</f>
        <v>29.989253571243864</v>
      </c>
      <c r="I2" s="16"/>
      <c r="J2" s="33"/>
      <c r="K2" s="18"/>
    </row>
    <row r="3" spans="1:11">
      <c r="A3" s="99"/>
      <c r="B3" s="40">
        <v>2.5</v>
      </c>
      <c r="C3" s="6">
        <f t="shared" ref="C3:C67" si="0">B3*0.0254</f>
        <v>6.3500000000000001E-2</v>
      </c>
      <c r="D3" s="10">
        <v>358.99</v>
      </c>
      <c r="E3" s="10">
        <f t="shared" ref="E3:E65" si="1">D3*0.45359</f>
        <v>162.83427409999999</v>
      </c>
      <c r="F3" s="10">
        <f t="shared" ref="F3:F65" si="2">E3*9.8066</f>
        <v>1596.8505923890598</v>
      </c>
      <c r="G3" s="5">
        <v>15.583</v>
      </c>
      <c r="H3" s="10">
        <f t="shared" ref="H3:H65" si="3">C3*F3</f>
        <v>101.4000126167053</v>
      </c>
      <c r="I3" s="10"/>
      <c r="J3" s="34"/>
      <c r="K3" s="19"/>
    </row>
    <row r="4" spans="1:11">
      <c r="A4" s="99"/>
      <c r="B4" s="40">
        <v>5</v>
      </c>
      <c r="C4" s="6">
        <f t="shared" si="0"/>
        <v>0.127</v>
      </c>
      <c r="D4" s="10">
        <v>659.02</v>
      </c>
      <c r="E4" s="10">
        <f t="shared" si="1"/>
        <v>298.92488179999998</v>
      </c>
      <c r="F4" s="10">
        <f t="shared" si="2"/>
        <v>2931.4367458598795</v>
      </c>
      <c r="G4" s="5">
        <v>34.356000000000002</v>
      </c>
      <c r="H4" s="10">
        <f t="shared" si="3"/>
        <v>372.2924667242047</v>
      </c>
      <c r="I4" s="10"/>
      <c r="J4" s="34"/>
      <c r="K4" s="19"/>
    </row>
    <row r="5" spans="1:11">
      <c r="A5" s="99"/>
      <c r="B5" s="40">
        <v>7.5</v>
      </c>
      <c r="C5" s="6">
        <f t="shared" si="0"/>
        <v>0.1905</v>
      </c>
      <c r="D5" s="10">
        <v>1106.2</v>
      </c>
      <c r="E5" s="10">
        <f t="shared" si="1"/>
        <v>501.761258</v>
      </c>
      <c r="F5" s="10">
        <f t="shared" si="2"/>
        <v>4920.5719527027995</v>
      </c>
      <c r="G5" s="5">
        <v>52.087000000000003</v>
      </c>
      <c r="H5" s="10">
        <f t="shared" si="3"/>
        <v>937.36895698988337</v>
      </c>
      <c r="I5" s="10"/>
      <c r="J5" s="34"/>
      <c r="K5" s="19"/>
    </row>
    <row r="6" spans="1:11">
      <c r="A6" s="99"/>
      <c r="B6" s="40">
        <v>10</v>
      </c>
      <c r="C6" s="6">
        <f t="shared" si="0"/>
        <v>0.254</v>
      </c>
      <c r="D6" s="10">
        <v>1528.8</v>
      </c>
      <c r="E6" s="10">
        <f t="shared" si="1"/>
        <v>693.44839200000001</v>
      </c>
      <c r="F6" s="10">
        <f t="shared" si="2"/>
        <v>6800.3710009872002</v>
      </c>
      <c r="G6" s="5">
        <v>71.418999999999997</v>
      </c>
      <c r="H6" s="10">
        <f t="shared" si="3"/>
        <v>1727.2942342507488</v>
      </c>
      <c r="I6" s="10"/>
      <c r="J6" s="34"/>
      <c r="K6" s="19"/>
    </row>
    <row r="7" spans="1:11">
      <c r="A7" s="99"/>
      <c r="B7" s="40">
        <v>12.5</v>
      </c>
      <c r="C7" s="6">
        <f t="shared" si="0"/>
        <v>0.3175</v>
      </c>
      <c r="D7" s="10">
        <v>2072.4</v>
      </c>
      <c r="E7" s="10">
        <f t="shared" si="1"/>
        <v>940.01991600000008</v>
      </c>
      <c r="F7" s="10">
        <f t="shared" si="2"/>
        <v>9218.3993082456</v>
      </c>
      <c r="G7" s="5">
        <v>89.289000000000001</v>
      </c>
      <c r="H7" s="10">
        <f t="shared" si="3"/>
        <v>2926.8417803679781</v>
      </c>
      <c r="I7" s="10"/>
      <c r="J7" s="34"/>
      <c r="K7" s="19"/>
    </row>
    <row r="8" spans="1:11">
      <c r="A8" s="99"/>
      <c r="B8" s="40">
        <v>15</v>
      </c>
      <c r="C8" s="6">
        <f t="shared" si="0"/>
        <v>0.38100000000000001</v>
      </c>
      <c r="D8" s="9">
        <v>2825.9</v>
      </c>
      <c r="E8" s="10">
        <f t="shared" si="1"/>
        <v>1281.7999810000001</v>
      </c>
      <c r="F8" s="10">
        <f t="shared" si="2"/>
        <v>12570.099693674601</v>
      </c>
      <c r="G8" s="5">
        <v>106.6</v>
      </c>
      <c r="H8" s="10">
        <f t="shared" si="3"/>
        <v>4789.2079832900235</v>
      </c>
      <c r="I8" s="10"/>
      <c r="J8" s="34"/>
      <c r="K8" s="36"/>
    </row>
    <row r="9" spans="1:11">
      <c r="A9" s="99"/>
      <c r="B9" s="40">
        <v>17.5</v>
      </c>
      <c r="C9" s="6">
        <f t="shared" si="0"/>
        <v>0.44450000000000001</v>
      </c>
      <c r="D9" s="10">
        <v>3459</v>
      </c>
      <c r="E9" s="10">
        <f t="shared" si="1"/>
        <v>1568.9678099999999</v>
      </c>
      <c r="F9" s="10">
        <f t="shared" si="2"/>
        <v>15386.239725545998</v>
      </c>
      <c r="G9" s="5">
        <v>125.34</v>
      </c>
      <c r="H9" s="10">
        <f t="shared" si="3"/>
        <v>6839.1835580051966</v>
      </c>
      <c r="I9" s="10"/>
      <c r="J9" s="34"/>
      <c r="K9" s="19"/>
    </row>
    <row r="10" spans="1:11">
      <c r="A10" s="99"/>
      <c r="B10" s="40">
        <v>20</v>
      </c>
      <c r="C10" s="6">
        <f t="shared" si="0"/>
        <v>0.50800000000000001</v>
      </c>
      <c r="D10" s="10">
        <v>4249.7</v>
      </c>
      <c r="E10" s="10">
        <f t="shared" si="1"/>
        <v>1927.6214229999998</v>
      </c>
      <c r="F10" s="10">
        <f t="shared" si="2"/>
        <v>18903.412246791799</v>
      </c>
      <c r="G10" s="5">
        <v>142.18</v>
      </c>
      <c r="H10" s="10">
        <f t="shared" si="3"/>
        <v>9602.9334213702332</v>
      </c>
      <c r="I10" s="10"/>
      <c r="J10" s="34"/>
      <c r="K10" s="19"/>
    </row>
    <row r="11" spans="1:11">
      <c r="A11" s="99"/>
      <c r="B11" s="40">
        <v>22.5</v>
      </c>
      <c r="C11" s="6">
        <f t="shared" si="0"/>
        <v>0.57150000000000001</v>
      </c>
      <c r="D11" s="10">
        <v>5140</v>
      </c>
      <c r="E11" s="10">
        <f t="shared" si="1"/>
        <v>2331.4526000000001</v>
      </c>
      <c r="F11" s="10">
        <f t="shared" si="2"/>
        <v>22863.623067159999</v>
      </c>
      <c r="G11" s="5">
        <v>160.19</v>
      </c>
      <c r="H11" s="10">
        <f t="shared" si="3"/>
        <v>13066.560582881939</v>
      </c>
      <c r="I11" s="10"/>
      <c r="J11" s="34"/>
      <c r="K11" s="19"/>
    </row>
    <row r="12" spans="1:11" ht="13.8" thickBot="1">
      <c r="A12" s="100"/>
      <c r="B12" s="41">
        <v>25</v>
      </c>
      <c r="C12" s="21">
        <f t="shared" si="0"/>
        <v>0.63500000000000001</v>
      </c>
      <c r="D12" s="22">
        <v>6082.8</v>
      </c>
      <c r="E12" s="22">
        <f t="shared" si="1"/>
        <v>2759.097252</v>
      </c>
      <c r="F12" s="22">
        <f t="shared" si="2"/>
        <v>27057.363111463201</v>
      </c>
      <c r="G12" s="23">
        <v>171.05</v>
      </c>
      <c r="H12" s="22">
        <f t="shared" si="3"/>
        <v>17181.425575779132</v>
      </c>
      <c r="I12" s="22"/>
      <c r="J12" s="35"/>
      <c r="K12" s="24"/>
    </row>
    <row r="13" spans="1:11">
      <c r="A13" s="101" t="s">
        <v>42</v>
      </c>
      <c r="B13" s="39">
        <v>1</v>
      </c>
      <c r="C13" s="15">
        <f t="shared" si="0"/>
        <v>2.5399999999999999E-2</v>
      </c>
      <c r="D13" s="16">
        <v>508.05</v>
      </c>
      <c r="E13" s="16">
        <f t="shared" si="1"/>
        <v>230.44639950000001</v>
      </c>
      <c r="F13" s="16">
        <f t="shared" si="2"/>
        <v>2259.8956613367</v>
      </c>
      <c r="G13" s="17">
        <v>3.1156E-2</v>
      </c>
      <c r="H13" s="16">
        <f t="shared" si="3"/>
        <v>57.401349797952179</v>
      </c>
      <c r="I13" s="16"/>
      <c r="J13" s="33"/>
      <c r="K13" s="18"/>
    </row>
    <row r="14" spans="1:11">
      <c r="A14" s="99"/>
      <c r="B14" s="40">
        <v>2.5</v>
      </c>
      <c r="C14" s="6">
        <f t="shared" si="0"/>
        <v>6.3500000000000001E-2</v>
      </c>
      <c r="D14" s="10">
        <v>1334.7</v>
      </c>
      <c r="E14" s="10">
        <f t="shared" si="1"/>
        <v>605.40657299999998</v>
      </c>
      <c r="F14" s="10">
        <f t="shared" si="2"/>
        <v>5936.9800987817998</v>
      </c>
      <c r="G14" s="5">
        <v>3.1445000000000001E-2</v>
      </c>
      <c r="H14" s="10">
        <f t="shared" si="3"/>
        <v>376.99823627264431</v>
      </c>
      <c r="I14" s="10"/>
      <c r="J14" s="34"/>
      <c r="K14" s="19"/>
    </row>
    <row r="15" spans="1:11">
      <c r="A15" s="99"/>
      <c r="B15" s="40">
        <v>5</v>
      </c>
      <c r="C15" s="6">
        <f t="shared" si="0"/>
        <v>0.127</v>
      </c>
      <c r="D15" s="10">
        <v>1103.5999999999999</v>
      </c>
      <c r="E15" s="10">
        <f t="shared" si="1"/>
        <v>500.58192399999996</v>
      </c>
      <c r="F15" s="10">
        <f t="shared" si="2"/>
        <v>4909.0066958983998</v>
      </c>
      <c r="G15" s="5">
        <v>26.923999999999999</v>
      </c>
      <c r="H15" s="10">
        <f t="shared" si="3"/>
        <v>623.44385037909683</v>
      </c>
      <c r="I15" s="10"/>
      <c r="J15" s="34"/>
      <c r="K15" s="19"/>
    </row>
    <row r="16" spans="1:11">
      <c r="A16" s="99"/>
      <c r="B16" s="40">
        <v>7.5</v>
      </c>
      <c r="C16" s="6">
        <f t="shared" si="0"/>
        <v>0.1905</v>
      </c>
      <c r="D16" s="10">
        <v>1471.3</v>
      </c>
      <c r="E16" s="10">
        <f t="shared" si="1"/>
        <v>667.36696699999993</v>
      </c>
      <c r="F16" s="10">
        <f t="shared" si="2"/>
        <v>6544.6008985821991</v>
      </c>
      <c r="G16" s="5">
        <v>45.680999999999997</v>
      </c>
      <c r="H16" s="10">
        <f t="shared" si="3"/>
        <v>1246.7464711799089</v>
      </c>
      <c r="I16" s="10"/>
      <c r="J16" s="34"/>
      <c r="K16" s="19"/>
    </row>
    <row r="17" spans="1:11">
      <c r="A17" s="99"/>
      <c r="B17" s="40">
        <v>10</v>
      </c>
      <c r="C17" s="6">
        <f t="shared" si="0"/>
        <v>0.254</v>
      </c>
      <c r="D17" s="10">
        <v>1953.8</v>
      </c>
      <c r="E17" s="10">
        <f>D17*0.45359</f>
        <v>886.22414199999992</v>
      </c>
      <c r="F17" s="10">
        <f>E17*9.8066</f>
        <v>8690.8456709371985</v>
      </c>
      <c r="G17" s="5">
        <v>64.2</v>
      </c>
      <c r="H17" s="10">
        <f t="shared" si="3"/>
        <v>2207.4748004180483</v>
      </c>
      <c r="I17" s="10"/>
      <c r="J17" s="34"/>
      <c r="K17" s="19"/>
    </row>
    <row r="18" spans="1:11">
      <c r="A18" s="99"/>
      <c r="B18" s="42">
        <v>10</v>
      </c>
      <c r="C18" s="29">
        <f t="shared" si="0"/>
        <v>0.254</v>
      </c>
      <c r="D18" s="37">
        <v>2414.6999999999998</v>
      </c>
      <c r="E18" s="13">
        <f>D18*0.45359</f>
        <v>1095.2837729999999</v>
      </c>
      <c r="F18" s="13">
        <f>E18*9.8066</f>
        <v>10741.009848301799</v>
      </c>
      <c r="G18" s="38">
        <v>54.506</v>
      </c>
      <c r="H18" s="13">
        <f t="shared" si="3"/>
        <v>2728.216501468657</v>
      </c>
      <c r="I18" s="10"/>
      <c r="J18" s="34"/>
      <c r="K18" s="36" t="s">
        <v>60</v>
      </c>
    </row>
    <row r="19" spans="1:11">
      <c r="A19" s="99"/>
      <c r="B19" s="40">
        <v>12.5</v>
      </c>
      <c r="C19" s="6">
        <f t="shared" si="0"/>
        <v>0.3175</v>
      </c>
      <c r="D19" s="10">
        <v>2420.9</v>
      </c>
      <c r="E19" s="10">
        <f t="shared" si="1"/>
        <v>1098.096031</v>
      </c>
      <c r="F19" s="10">
        <f t="shared" si="2"/>
        <v>10768.588537604599</v>
      </c>
      <c r="G19" s="5">
        <v>83.585999999999999</v>
      </c>
      <c r="H19" s="10">
        <f t="shared" si="3"/>
        <v>3419.0268606894601</v>
      </c>
      <c r="I19" s="10"/>
      <c r="J19" s="34"/>
      <c r="K19" s="19"/>
    </row>
    <row r="20" spans="1:11">
      <c r="A20" s="99"/>
      <c r="B20" s="40">
        <v>15</v>
      </c>
      <c r="C20" s="6">
        <f t="shared" si="0"/>
        <v>0.38100000000000001</v>
      </c>
      <c r="D20" s="10">
        <v>3082.4</v>
      </c>
      <c r="E20" s="10">
        <f t="shared" si="1"/>
        <v>1398.145816</v>
      </c>
      <c r="F20" s="10">
        <f t="shared" si="2"/>
        <v>13711.0567591856</v>
      </c>
      <c r="G20" s="5">
        <v>101.37</v>
      </c>
      <c r="H20" s="10">
        <f t="shared" si="3"/>
        <v>5223.9126252497135</v>
      </c>
      <c r="I20" s="10"/>
      <c r="J20" s="34"/>
      <c r="K20" s="19"/>
    </row>
    <row r="21" spans="1:11">
      <c r="A21" s="99"/>
      <c r="B21" s="40">
        <v>17.5</v>
      </c>
      <c r="C21" s="6">
        <f t="shared" si="0"/>
        <v>0.44450000000000001</v>
      </c>
      <c r="D21" s="10">
        <v>3808.3</v>
      </c>
      <c r="E21" s="10">
        <f t="shared" si="1"/>
        <v>1727.4067970000001</v>
      </c>
      <c r="F21" s="10">
        <f t="shared" si="2"/>
        <v>16939.987495460202</v>
      </c>
      <c r="G21" s="5">
        <v>119.93</v>
      </c>
      <c r="H21" s="10">
        <f t="shared" si="3"/>
        <v>7529.8244417320602</v>
      </c>
      <c r="I21" s="10"/>
      <c r="J21" s="34"/>
      <c r="K21" s="19"/>
    </row>
    <row r="22" spans="1:11">
      <c r="A22" s="99"/>
      <c r="B22" s="40">
        <v>20</v>
      </c>
      <c r="C22" s="6">
        <f t="shared" si="0"/>
        <v>0.50800000000000001</v>
      </c>
      <c r="D22" s="10">
        <v>4643.8999999999996</v>
      </c>
      <c r="E22" s="10">
        <f t="shared" si="1"/>
        <v>2106.4266009999997</v>
      </c>
      <c r="F22" s="10">
        <f t="shared" si="2"/>
        <v>20656.883105366596</v>
      </c>
      <c r="G22" s="5">
        <v>136.37</v>
      </c>
      <c r="H22" s="10">
        <f t="shared" si="3"/>
        <v>10493.696617526231</v>
      </c>
      <c r="I22" s="10"/>
      <c r="J22" s="34"/>
      <c r="K22" s="19"/>
    </row>
    <row r="23" spans="1:11">
      <c r="A23" s="99"/>
      <c r="B23" s="40">
        <v>22.5</v>
      </c>
      <c r="C23" s="6">
        <f t="shared" si="0"/>
        <v>0.57150000000000001</v>
      </c>
      <c r="D23" s="10">
        <v>5440.9</v>
      </c>
      <c r="E23" s="10">
        <f t="shared" si="1"/>
        <v>2467.9378309999997</v>
      </c>
      <c r="F23" s="10">
        <f t="shared" si="2"/>
        <v>24202.079133484596</v>
      </c>
      <c r="G23" s="5">
        <v>155.43</v>
      </c>
      <c r="H23" s="10">
        <f t="shared" si="3"/>
        <v>13831.488224786446</v>
      </c>
      <c r="I23" s="10"/>
      <c r="J23" s="34"/>
      <c r="K23" s="19"/>
    </row>
    <row r="24" spans="1:11" ht="13.8" thickBot="1">
      <c r="A24" s="100"/>
      <c r="B24" s="41">
        <v>25</v>
      </c>
      <c r="C24" s="21">
        <f t="shared" si="0"/>
        <v>0.63500000000000001</v>
      </c>
      <c r="D24" s="22"/>
      <c r="E24" s="22"/>
      <c r="F24" s="22"/>
      <c r="G24" s="23"/>
      <c r="H24" s="22"/>
      <c r="I24" s="22"/>
      <c r="J24" s="35"/>
      <c r="K24" s="24" t="s">
        <v>61</v>
      </c>
    </row>
    <row r="25" spans="1:11">
      <c r="A25" s="98">
        <v>50</v>
      </c>
      <c r="B25" s="14">
        <v>1</v>
      </c>
      <c r="C25" s="15">
        <f t="shared" si="0"/>
        <v>2.5399999999999999E-2</v>
      </c>
      <c r="D25" s="16"/>
      <c r="E25" s="16"/>
      <c r="F25" s="16"/>
      <c r="G25" s="17"/>
      <c r="H25" s="16"/>
      <c r="I25" s="16"/>
      <c r="J25" s="33"/>
      <c r="K25" s="43" t="s">
        <v>48</v>
      </c>
    </row>
    <row r="26" spans="1:11">
      <c r="A26" s="99"/>
      <c r="B26" s="3">
        <v>2.5</v>
      </c>
      <c r="C26" s="6">
        <f t="shared" si="0"/>
        <v>6.3500000000000001E-2</v>
      </c>
      <c r="D26" s="10"/>
      <c r="E26" s="10"/>
      <c r="F26" s="10"/>
      <c r="G26" s="5"/>
      <c r="H26" s="10"/>
      <c r="I26" s="10"/>
      <c r="J26" s="34"/>
      <c r="K26" s="36" t="s">
        <v>48</v>
      </c>
    </row>
    <row r="27" spans="1:11">
      <c r="A27" s="99"/>
      <c r="B27" s="3">
        <v>5</v>
      </c>
      <c r="C27" s="6">
        <f t="shared" si="0"/>
        <v>0.127</v>
      </c>
      <c r="D27" s="10"/>
      <c r="E27" s="10"/>
      <c r="F27" s="10"/>
      <c r="G27" s="5"/>
      <c r="H27" s="10"/>
      <c r="I27" s="10"/>
      <c r="J27" s="34"/>
      <c r="K27" s="36" t="s">
        <v>48</v>
      </c>
    </row>
    <row r="28" spans="1:11">
      <c r="A28" s="99"/>
      <c r="B28" s="3">
        <v>7.5</v>
      </c>
      <c r="C28" s="6">
        <f t="shared" si="0"/>
        <v>0.1905</v>
      </c>
      <c r="D28" s="10"/>
      <c r="E28" s="10"/>
      <c r="F28" s="10"/>
      <c r="G28" s="5"/>
      <c r="H28" s="10"/>
      <c r="I28" s="10"/>
      <c r="J28" s="34"/>
      <c r="K28" s="36" t="s">
        <v>48</v>
      </c>
    </row>
    <row r="29" spans="1:11">
      <c r="A29" s="99"/>
      <c r="B29" s="3">
        <v>10</v>
      </c>
      <c r="C29" s="6">
        <f t="shared" si="0"/>
        <v>0.254</v>
      </c>
      <c r="D29" s="10">
        <v>2309.1</v>
      </c>
      <c r="E29" s="10">
        <f t="shared" si="1"/>
        <v>1047.384669</v>
      </c>
      <c r="F29" s="10">
        <f t="shared" si="2"/>
        <v>10271.282495015399</v>
      </c>
      <c r="G29" s="5">
        <v>55.932000000000002</v>
      </c>
      <c r="H29" s="10">
        <f t="shared" si="3"/>
        <v>2608.9057537339113</v>
      </c>
      <c r="I29" s="10">
        <f>G29^2/50</f>
        <v>62.567772480000002</v>
      </c>
      <c r="J29" s="34">
        <f>I29/H29*100</f>
        <v>2.398238126864181</v>
      </c>
      <c r="K29" s="19"/>
    </row>
    <row r="30" spans="1:11">
      <c r="A30" s="99"/>
      <c r="B30" s="3">
        <v>12.5</v>
      </c>
      <c r="C30" s="6">
        <f t="shared" si="0"/>
        <v>0.3175</v>
      </c>
      <c r="D30" s="10">
        <v>2853.3</v>
      </c>
      <c r="E30" s="10">
        <f t="shared" si="1"/>
        <v>1294.228347</v>
      </c>
      <c r="F30" s="10">
        <f t="shared" si="2"/>
        <v>12691.9797076902</v>
      </c>
      <c r="G30" s="5">
        <v>74.146000000000001</v>
      </c>
      <c r="H30" s="10">
        <f t="shared" si="3"/>
        <v>4029.7035571916385</v>
      </c>
      <c r="I30" s="10">
        <f t="shared" ref="I30:I34" si="4">G30^2/50</f>
        <v>109.95258632000001</v>
      </c>
      <c r="J30" s="34">
        <f t="shared" ref="J30:J34" si="5">I30/H30*100</f>
        <v>2.7285527275020605</v>
      </c>
      <c r="K30" s="19"/>
    </row>
    <row r="31" spans="1:11">
      <c r="A31" s="99"/>
      <c r="B31" s="3">
        <v>15</v>
      </c>
      <c r="C31" s="6">
        <f t="shared" si="0"/>
        <v>0.38100000000000001</v>
      </c>
      <c r="D31" s="10">
        <v>3578.3</v>
      </c>
      <c r="E31" s="10">
        <f t="shared" si="1"/>
        <v>1623.081097</v>
      </c>
      <c r="F31" s="10">
        <f t="shared" si="2"/>
        <v>15916.907085840199</v>
      </c>
      <c r="G31" s="5">
        <v>88.513000000000005</v>
      </c>
      <c r="H31" s="10">
        <f t="shared" si="3"/>
        <v>6064.3415997051161</v>
      </c>
      <c r="I31" s="10">
        <f t="shared" si="4"/>
        <v>156.69102338000002</v>
      </c>
      <c r="J31" s="34">
        <f t="shared" si="5"/>
        <v>2.583809318848715</v>
      </c>
      <c r="K31" s="19"/>
    </row>
    <row r="32" spans="1:11">
      <c r="A32" s="99"/>
      <c r="B32" s="3">
        <v>17.5</v>
      </c>
      <c r="C32" s="6">
        <f t="shared" si="0"/>
        <v>0.44450000000000001</v>
      </c>
      <c r="D32" s="10">
        <v>4278.3</v>
      </c>
      <c r="E32" s="10">
        <f t="shared" si="1"/>
        <v>1940.5940970000001</v>
      </c>
      <c r="F32" s="10">
        <f t="shared" si="2"/>
        <v>19030.6300716402</v>
      </c>
      <c r="G32" s="5">
        <v>107.14</v>
      </c>
      <c r="H32" s="10">
        <f t="shared" si="3"/>
        <v>8459.1150668440696</v>
      </c>
      <c r="I32" s="10">
        <f t="shared" si="4"/>
        <v>229.57959200000002</v>
      </c>
      <c r="J32" s="34">
        <f t="shared" si="5"/>
        <v>2.7139906501549893</v>
      </c>
      <c r="K32" s="19"/>
    </row>
    <row r="33" spans="1:11">
      <c r="A33" s="99"/>
      <c r="B33" s="3">
        <v>20</v>
      </c>
      <c r="C33" s="6">
        <f t="shared" si="0"/>
        <v>0.50800000000000001</v>
      </c>
      <c r="D33" s="10">
        <v>5392.1</v>
      </c>
      <c r="E33" s="10">
        <f t="shared" si="1"/>
        <v>2445.802639</v>
      </c>
      <c r="F33" s="10">
        <f t="shared" si="2"/>
        <v>23985.008159617399</v>
      </c>
      <c r="G33" s="5">
        <v>122.48</v>
      </c>
      <c r="H33" s="10">
        <f t="shared" si="3"/>
        <v>12184.384145085638</v>
      </c>
      <c r="I33" s="10">
        <f t="shared" si="4"/>
        <v>300.02700800000002</v>
      </c>
      <c r="J33" s="34">
        <f t="shared" si="5"/>
        <v>2.4623895998962801</v>
      </c>
      <c r="K33" s="19"/>
    </row>
    <row r="34" spans="1:11">
      <c r="A34" s="99"/>
      <c r="B34" s="3">
        <v>22.5</v>
      </c>
      <c r="C34" s="6">
        <f t="shared" si="0"/>
        <v>0.57150000000000001</v>
      </c>
      <c r="D34" s="10">
        <v>6282.3</v>
      </c>
      <c r="E34" s="10">
        <f t="shared" si="1"/>
        <v>2849.5884569999998</v>
      </c>
      <c r="F34" s="10">
        <f t="shared" si="2"/>
        <v>27944.774162416197</v>
      </c>
      <c r="G34" s="5">
        <v>130.27000000000001</v>
      </c>
      <c r="H34" s="10">
        <f t="shared" si="3"/>
        <v>15970.438433820857</v>
      </c>
      <c r="I34" s="10">
        <f t="shared" si="4"/>
        <v>339.40545800000007</v>
      </c>
      <c r="J34" s="34">
        <f t="shared" si="5"/>
        <v>2.1252106471994883</v>
      </c>
      <c r="K34" s="19"/>
    </row>
    <row r="35" spans="1:11" ht="13.8" thickBot="1">
      <c r="A35" s="100"/>
      <c r="B35" s="20">
        <v>25</v>
      </c>
      <c r="C35" s="21">
        <f t="shared" si="0"/>
        <v>0.63500000000000001</v>
      </c>
      <c r="D35" s="22"/>
      <c r="E35" s="22"/>
      <c r="F35" s="22"/>
      <c r="G35" s="23"/>
      <c r="H35" s="22"/>
      <c r="I35" s="22"/>
      <c r="J35" s="35"/>
      <c r="K35" s="24" t="s">
        <v>61</v>
      </c>
    </row>
    <row r="36" spans="1:11">
      <c r="A36" s="98">
        <v>25</v>
      </c>
      <c r="B36" s="14">
        <v>1</v>
      </c>
      <c r="C36" s="15">
        <f t="shared" si="0"/>
        <v>2.5399999999999999E-2</v>
      </c>
      <c r="D36" s="16"/>
      <c r="E36" s="16"/>
      <c r="F36" s="16"/>
      <c r="G36" s="17"/>
      <c r="H36" s="16"/>
      <c r="I36" s="16"/>
      <c r="J36" s="33"/>
      <c r="K36" s="43" t="s">
        <v>48</v>
      </c>
    </row>
    <row r="37" spans="1:11">
      <c r="A37" s="99"/>
      <c r="B37" s="3">
        <v>2.5</v>
      </c>
      <c r="C37" s="6">
        <f t="shared" si="0"/>
        <v>6.3500000000000001E-2</v>
      </c>
      <c r="D37" s="10"/>
      <c r="E37" s="10"/>
      <c r="F37" s="10"/>
      <c r="G37" s="5"/>
      <c r="H37" s="10"/>
      <c r="I37" s="10"/>
      <c r="J37" s="34"/>
      <c r="K37" s="36" t="s">
        <v>48</v>
      </c>
    </row>
    <row r="38" spans="1:11">
      <c r="A38" s="99"/>
      <c r="B38" s="3">
        <v>5</v>
      </c>
      <c r="C38" s="6">
        <f t="shared" si="0"/>
        <v>0.127</v>
      </c>
      <c r="D38" s="10"/>
      <c r="E38" s="10"/>
      <c r="F38" s="10"/>
      <c r="G38" s="5"/>
      <c r="H38" s="10"/>
      <c r="I38" s="10"/>
      <c r="J38" s="34"/>
      <c r="K38" s="36" t="s">
        <v>48</v>
      </c>
    </row>
    <row r="39" spans="1:11">
      <c r="A39" s="99"/>
      <c r="B39" s="3">
        <v>7.5</v>
      </c>
      <c r="C39" s="6">
        <f t="shared" si="0"/>
        <v>0.1905</v>
      </c>
      <c r="D39" s="10"/>
      <c r="E39" s="10"/>
      <c r="F39" s="10"/>
      <c r="G39" s="5"/>
      <c r="H39" s="10"/>
      <c r="I39" s="10"/>
      <c r="J39" s="34"/>
      <c r="K39" s="36" t="s">
        <v>48</v>
      </c>
    </row>
    <row r="40" spans="1:11">
      <c r="A40" s="99"/>
      <c r="B40" s="3">
        <v>10</v>
      </c>
      <c r="C40" s="6">
        <f t="shared" si="0"/>
        <v>0.254</v>
      </c>
      <c r="D40" s="10"/>
      <c r="E40" s="10"/>
      <c r="F40" s="10"/>
      <c r="G40" s="5"/>
      <c r="H40" s="10"/>
      <c r="I40" s="10"/>
      <c r="J40" s="34"/>
      <c r="K40" s="36" t="s">
        <v>48</v>
      </c>
    </row>
    <row r="41" spans="1:11">
      <c r="A41" s="99"/>
      <c r="B41" s="3">
        <v>12.5</v>
      </c>
      <c r="C41" s="6">
        <f t="shared" si="0"/>
        <v>0.3175</v>
      </c>
      <c r="D41" s="10">
        <v>3324.4</v>
      </c>
      <c r="E41" s="10">
        <f t="shared" si="1"/>
        <v>1507.9145960000001</v>
      </c>
      <c r="F41" s="10">
        <f t="shared" si="2"/>
        <v>14787.5152771336</v>
      </c>
      <c r="G41" s="5">
        <v>65.326999999999998</v>
      </c>
      <c r="H41" s="10">
        <f t="shared" si="3"/>
        <v>4695.0361004899178</v>
      </c>
      <c r="I41" s="10">
        <f>G41^2/25</f>
        <v>170.70467715999999</v>
      </c>
      <c r="J41" s="34">
        <f>I41/H41*100</f>
        <v>3.63585441104888</v>
      </c>
      <c r="K41" s="19"/>
    </row>
    <row r="42" spans="1:11">
      <c r="A42" s="99"/>
      <c r="B42" s="3">
        <v>15</v>
      </c>
      <c r="C42" s="6">
        <f t="shared" si="0"/>
        <v>0.38100000000000001</v>
      </c>
      <c r="D42" s="10">
        <v>4201.1000000000004</v>
      </c>
      <c r="E42" s="10">
        <f t="shared" si="1"/>
        <v>1905.5769490000002</v>
      </c>
      <c r="F42" s="10">
        <f t="shared" si="2"/>
        <v>18687.2309080634</v>
      </c>
      <c r="G42" s="5">
        <v>79.397000000000006</v>
      </c>
      <c r="H42" s="10">
        <f t="shared" si="3"/>
        <v>7119.8349759721559</v>
      </c>
      <c r="I42" s="10">
        <f t="shared" ref="I42:I45" si="6">G42^2/25</f>
        <v>252.15534436000002</v>
      </c>
      <c r="J42" s="34">
        <f t="shared" ref="J42:J45" si="7">I42/H42*100</f>
        <v>3.5415897308149367</v>
      </c>
      <c r="K42" s="19"/>
    </row>
    <row r="43" spans="1:11">
      <c r="A43" s="99"/>
      <c r="B43" s="3">
        <v>17.5</v>
      </c>
      <c r="C43" s="6">
        <f t="shared" si="0"/>
        <v>0.44450000000000001</v>
      </c>
      <c r="D43" s="10">
        <v>4603.3</v>
      </c>
      <c r="E43" s="10">
        <f t="shared" si="1"/>
        <v>2088.010847</v>
      </c>
      <c r="F43" s="10">
        <f t="shared" si="2"/>
        <v>20476.287172190197</v>
      </c>
      <c r="G43" s="5">
        <v>99.105000000000004</v>
      </c>
      <c r="H43" s="10">
        <f t="shared" si="3"/>
        <v>9101.7096480385426</v>
      </c>
      <c r="I43" s="10">
        <f t="shared" si="6"/>
        <v>392.87204100000002</v>
      </c>
      <c r="J43" s="34">
        <f t="shared" si="7"/>
        <v>4.3164642269671347</v>
      </c>
      <c r="K43" s="19"/>
    </row>
    <row r="44" spans="1:11">
      <c r="A44" s="99"/>
      <c r="B44" s="3">
        <v>20</v>
      </c>
      <c r="C44" s="6">
        <f t="shared" si="0"/>
        <v>0.50800000000000001</v>
      </c>
      <c r="D44" s="10">
        <v>5477.3</v>
      </c>
      <c r="E44" s="10">
        <f t="shared" si="1"/>
        <v>2484.4485070000001</v>
      </c>
      <c r="F44" s="10">
        <f t="shared" si="2"/>
        <v>24363.992728746198</v>
      </c>
      <c r="G44" s="5">
        <v>113.84</v>
      </c>
      <c r="H44" s="10">
        <f t="shared" si="3"/>
        <v>12376.90830620307</v>
      </c>
      <c r="I44" s="10">
        <f t="shared" si="6"/>
        <v>518.38182400000005</v>
      </c>
      <c r="J44" s="34">
        <f t="shared" si="7"/>
        <v>4.188298169262489</v>
      </c>
      <c r="K44" s="19"/>
    </row>
    <row r="45" spans="1:11">
      <c r="A45" s="99"/>
      <c r="B45" s="3">
        <v>22.5</v>
      </c>
      <c r="C45" s="6">
        <f t="shared" si="0"/>
        <v>0.57150000000000001</v>
      </c>
      <c r="D45" s="10">
        <v>6319.4</v>
      </c>
      <c r="E45" s="10">
        <f t="shared" si="1"/>
        <v>2866.4166459999997</v>
      </c>
      <c r="F45" s="10">
        <f t="shared" si="2"/>
        <v>28109.801480663595</v>
      </c>
      <c r="G45" s="5">
        <v>104.67</v>
      </c>
      <c r="H45" s="10">
        <f t="shared" si="3"/>
        <v>16064.751546199244</v>
      </c>
      <c r="I45" s="10">
        <f t="shared" si="6"/>
        <v>438.23235599999998</v>
      </c>
      <c r="J45" s="34">
        <f t="shared" si="7"/>
        <v>2.7279124407229394</v>
      </c>
      <c r="K45" s="19"/>
    </row>
    <row r="46" spans="1:11" ht="13.8" thickBot="1">
      <c r="A46" s="100"/>
      <c r="B46" s="20">
        <v>25</v>
      </c>
      <c r="C46" s="21">
        <f t="shared" si="0"/>
        <v>0.63500000000000001</v>
      </c>
      <c r="D46" s="22"/>
      <c r="E46" s="22"/>
      <c r="F46" s="22"/>
      <c r="G46" s="23"/>
      <c r="H46" s="22"/>
      <c r="I46" s="22"/>
      <c r="J46" s="35"/>
      <c r="K46" s="24" t="s">
        <v>61</v>
      </c>
    </row>
    <row r="47" spans="1:11">
      <c r="A47" s="98">
        <v>10</v>
      </c>
      <c r="B47" s="14">
        <v>1</v>
      </c>
      <c r="C47" s="15">
        <f t="shared" si="0"/>
        <v>2.5399999999999999E-2</v>
      </c>
      <c r="D47" s="16"/>
      <c r="E47" s="16"/>
      <c r="F47" s="16"/>
      <c r="G47" s="17"/>
      <c r="H47" s="16"/>
      <c r="I47" s="16"/>
      <c r="J47" s="33"/>
      <c r="K47" s="43" t="s">
        <v>48</v>
      </c>
    </row>
    <row r="48" spans="1:11">
      <c r="A48" s="99"/>
      <c r="B48" s="3">
        <v>2.5</v>
      </c>
      <c r="C48" s="6">
        <f t="shared" si="0"/>
        <v>6.3500000000000001E-2</v>
      </c>
      <c r="D48" s="10"/>
      <c r="E48" s="10"/>
      <c r="F48" s="10"/>
      <c r="G48" s="5"/>
      <c r="H48" s="10"/>
      <c r="I48" s="10"/>
      <c r="J48" s="34"/>
      <c r="K48" s="36" t="s">
        <v>48</v>
      </c>
    </row>
    <row r="49" spans="1:11">
      <c r="A49" s="99"/>
      <c r="B49" s="3">
        <v>5</v>
      </c>
      <c r="C49" s="6">
        <f t="shared" si="0"/>
        <v>0.127</v>
      </c>
      <c r="D49" s="10">
        <v>1545.2</v>
      </c>
      <c r="E49" s="10">
        <f t="shared" si="1"/>
        <v>700.88726800000006</v>
      </c>
      <c r="F49" s="10">
        <f t="shared" si="2"/>
        <v>6873.3210823688005</v>
      </c>
      <c r="G49" s="5">
        <v>15.624000000000001</v>
      </c>
      <c r="H49" s="10">
        <f t="shared" si="3"/>
        <v>872.9117774608377</v>
      </c>
      <c r="I49" s="10">
        <f>G49^2/10</f>
        <v>24.410937600000004</v>
      </c>
      <c r="J49" s="34">
        <f>I49/H49*100</f>
        <v>2.7964953882289869</v>
      </c>
      <c r="K49" s="19"/>
    </row>
    <row r="50" spans="1:11">
      <c r="A50" s="99"/>
      <c r="B50" s="3">
        <v>7.5</v>
      </c>
      <c r="C50" s="6">
        <f t="shared" si="0"/>
        <v>0.1905</v>
      </c>
      <c r="D50" s="10">
        <v>2245.1999999999998</v>
      </c>
      <c r="E50" s="10">
        <f t="shared" si="1"/>
        <v>1018.4002679999999</v>
      </c>
      <c r="F50" s="10">
        <f t="shared" si="2"/>
        <v>9987.0440681687978</v>
      </c>
      <c r="G50" s="5">
        <v>28.1</v>
      </c>
      <c r="H50" s="10">
        <f t="shared" si="3"/>
        <v>1902.531894986156</v>
      </c>
      <c r="I50" s="10">
        <f t="shared" ref="I50:I55" si="8">G50^2/10</f>
        <v>78.961000000000013</v>
      </c>
      <c r="J50" s="34">
        <f t="shared" ref="J50:J55" si="9">I50/H50*100</f>
        <v>4.1503114984873664</v>
      </c>
      <c r="K50" s="19"/>
    </row>
    <row r="51" spans="1:11">
      <c r="A51" s="99"/>
      <c r="B51" s="3">
        <v>10</v>
      </c>
      <c r="C51" s="6">
        <f t="shared" si="0"/>
        <v>0.254</v>
      </c>
      <c r="D51" s="10">
        <v>2986.8</v>
      </c>
      <c r="E51" s="10">
        <f t="shared" si="1"/>
        <v>1354.782612</v>
      </c>
      <c r="F51" s="10">
        <f t="shared" si="2"/>
        <v>13285.8111628392</v>
      </c>
      <c r="G51" s="5">
        <v>41.276000000000003</v>
      </c>
      <c r="H51" s="10">
        <f t="shared" si="3"/>
        <v>3374.5960353611567</v>
      </c>
      <c r="I51" s="10">
        <f t="shared" si="8"/>
        <v>170.37081760000004</v>
      </c>
      <c r="J51" s="34">
        <f t="shared" si="9"/>
        <v>5.0486285118202776</v>
      </c>
      <c r="K51" s="19"/>
    </row>
    <row r="52" spans="1:11">
      <c r="A52" s="99"/>
      <c r="B52" s="3">
        <v>12.5</v>
      </c>
      <c r="C52" s="6">
        <f t="shared" si="0"/>
        <v>0.3175</v>
      </c>
      <c r="D52" s="10">
        <v>3704.1</v>
      </c>
      <c r="E52" s="10">
        <f t="shared" si="1"/>
        <v>1680.1427189999999</v>
      </c>
      <c r="F52" s="10">
        <f t="shared" si="2"/>
        <v>16476.487588145399</v>
      </c>
      <c r="G52" s="7">
        <v>55.143000000000001</v>
      </c>
      <c r="H52" s="10">
        <f t="shared" si="3"/>
        <v>5231.2848092361646</v>
      </c>
      <c r="I52" s="10">
        <f t="shared" si="8"/>
        <v>304.07504490000002</v>
      </c>
      <c r="J52" s="34">
        <f t="shared" si="9"/>
        <v>5.8126264577133382</v>
      </c>
      <c r="K52" s="36"/>
    </row>
    <row r="53" spans="1:11">
      <c r="A53" s="99"/>
      <c r="B53" s="3">
        <v>15</v>
      </c>
      <c r="C53" s="6">
        <f t="shared" si="0"/>
        <v>0.38100000000000001</v>
      </c>
      <c r="D53" s="10">
        <v>4515</v>
      </c>
      <c r="E53" s="10">
        <f t="shared" si="1"/>
        <v>2047.95885</v>
      </c>
      <c r="F53" s="10">
        <f t="shared" si="2"/>
        <v>20083.513258409999</v>
      </c>
      <c r="G53" s="5">
        <v>68.5</v>
      </c>
      <c r="H53" s="10">
        <f t="shared" si="3"/>
        <v>7651.8185514542101</v>
      </c>
      <c r="I53" s="10">
        <f t="shared" si="8"/>
        <v>469.22500000000002</v>
      </c>
      <c r="J53" s="34">
        <f t="shared" si="9"/>
        <v>6.1322023888141581</v>
      </c>
      <c r="K53" s="19"/>
    </row>
    <row r="54" spans="1:11">
      <c r="A54" s="99"/>
      <c r="B54" s="3">
        <v>17.5</v>
      </c>
      <c r="C54" s="6">
        <f t="shared" si="0"/>
        <v>0.44450000000000001</v>
      </c>
      <c r="D54" s="10">
        <v>5467</v>
      </c>
      <c r="E54" s="10">
        <f t="shared" si="1"/>
        <v>2479.7765300000001</v>
      </c>
      <c r="F54" s="10">
        <f t="shared" si="2"/>
        <v>24318.176519098</v>
      </c>
      <c r="G54" s="5">
        <v>81.019000000000005</v>
      </c>
      <c r="H54" s="10">
        <f t="shared" si="3"/>
        <v>10809.429462739061</v>
      </c>
      <c r="I54" s="10">
        <f t="shared" si="8"/>
        <v>656.40783610000005</v>
      </c>
      <c r="J54" s="34">
        <f t="shared" si="9"/>
        <v>6.0725484019548723</v>
      </c>
      <c r="K54" s="19"/>
    </row>
    <row r="55" spans="1:11">
      <c r="A55" s="99"/>
      <c r="B55" s="3">
        <v>20</v>
      </c>
      <c r="C55" s="6">
        <f t="shared" si="0"/>
        <v>0.50800000000000001</v>
      </c>
      <c r="D55" s="10">
        <v>6192</v>
      </c>
      <c r="E55" s="10">
        <f t="shared" si="1"/>
        <v>2808.6292800000001</v>
      </c>
      <c r="F55" s="10">
        <f t="shared" si="2"/>
        <v>27543.103897247998</v>
      </c>
      <c r="G55" s="5">
        <v>94.623999999999995</v>
      </c>
      <c r="H55" s="10">
        <f t="shared" si="3"/>
        <v>13991.896779801984</v>
      </c>
      <c r="I55" s="10">
        <f t="shared" si="8"/>
        <v>895.37013759999991</v>
      </c>
      <c r="J55" s="34">
        <f t="shared" si="9"/>
        <v>6.399204851857629</v>
      </c>
      <c r="K55" s="19"/>
    </row>
    <row r="56" spans="1:11">
      <c r="A56" s="99"/>
      <c r="B56" s="3">
        <v>22.5</v>
      </c>
      <c r="C56" s="6">
        <f t="shared" si="0"/>
        <v>0.57150000000000001</v>
      </c>
      <c r="D56" s="10"/>
      <c r="E56" s="10"/>
      <c r="F56" s="10"/>
      <c r="G56" s="5"/>
      <c r="H56" s="10"/>
      <c r="I56" s="10"/>
      <c r="J56" s="34"/>
      <c r="K56" s="19" t="s">
        <v>61</v>
      </c>
    </row>
    <row r="57" spans="1:11" ht="13.8" thickBot="1">
      <c r="A57" s="100"/>
      <c r="B57" s="20">
        <v>25</v>
      </c>
      <c r="C57" s="21">
        <f t="shared" si="0"/>
        <v>0.63500000000000001</v>
      </c>
      <c r="D57" s="22"/>
      <c r="E57" s="22"/>
      <c r="F57" s="22"/>
      <c r="G57" s="23"/>
      <c r="H57" s="22"/>
      <c r="I57" s="22"/>
      <c r="J57" s="35"/>
      <c r="K57" s="24" t="s">
        <v>61</v>
      </c>
    </row>
    <row r="58" spans="1:11">
      <c r="A58" s="98">
        <v>5</v>
      </c>
      <c r="B58" s="14">
        <v>1</v>
      </c>
      <c r="C58" s="15">
        <f t="shared" si="0"/>
        <v>2.5399999999999999E-2</v>
      </c>
      <c r="D58" s="16"/>
      <c r="E58" s="16"/>
      <c r="F58" s="16"/>
      <c r="G58" s="17"/>
      <c r="H58" s="16"/>
      <c r="I58" s="16"/>
      <c r="J58" s="33"/>
      <c r="K58" s="43" t="s">
        <v>48</v>
      </c>
    </row>
    <row r="59" spans="1:11">
      <c r="A59" s="99"/>
      <c r="B59" s="3">
        <v>2.5</v>
      </c>
      <c r="C59" s="6">
        <f t="shared" si="0"/>
        <v>6.3500000000000001E-2</v>
      </c>
      <c r="D59" s="10"/>
      <c r="E59" s="10"/>
      <c r="F59" s="10"/>
      <c r="G59" s="5"/>
      <c r="H59" s="10"/>
      <c r="I59" s="10"/>
      <c r="J59" s="34"/>
      <c r="K59" s="36" t="s">
        <v>48</v>
      </c>
    </row>
    <row r="60" spans="1:11">
      <c r="A60" s="99"/>
      <c r="B60" s="3">
        <v>5</v>
      </c>
      <c r="C60" s="6">
        <f t="shared" si="0"/>
        <v>0.127</v>
      </c>
      <c r="D60" s="10"/>
      <c r="E60" s="10"/>
      <c r="F60" s="10"/>
      <c r="G60" s="5"/>
      <c r="H60" s="10"/>
      <c r="I60" s="10"/>
      <c r="J60" s="34"/>
      <c r="K60" s="36" t="s">
        <v>48</v>
      </c>
    </row>
    <row r="61" spans="1:11">
      <c r="A61" s="99"/>
      <c r="B61" s="3">
        <v>7.5</v>
      </c>
      <c r="C61" s="6">
        <f t="shared" si="0"/>
        <v>0.1905</v>
      </c>
      <c r="D61" s="10"/>
      <c r="E61" s="10"/>
      <c r="F61" s="10"/>
      <c r="G61" s="5"/>
      <c r="H61" s="10"/>
      <c r="I61" s="10"/>
      <c r="J61" s="34"/>
      <c r="K61" s="36" t="s">
        <v>48</v>
      </c>
    </row>
    <row r="62" spans="1:11">
      <c r="A62" s="99"/>
      <c r="B62" s="3">
        <v>10</v>
      </c>
      <c r="C62" s="6">
        <f t="shared" si="0"/>
        <v>0.254</v>
      </c>
      <c r="D62" s="10"/>
      <c r="E62" s="10"/>
      <c r="F62" s="10"/>
      <c r="G62" s="5"/>
      <c r="H62" s="10"/>
      <c r="I62" s="10"/>
      <c r="J62" s="34"/>
      <c r="K62" s="36" t="s">
        <v>48</v>
      </c>
    </row>
    <row r="63" spans="1:11">
      <c r="A63" s="99"/>
      <c r="B63" s="3">
        <v>12.5</v>
      </c>
      <c r="C63" s="6">
        <f t="shared" si="0"/>
        <v>0.3175</v>
      </c>
      <c r="D63" s="10">
        <v>4220</v>
      </c>
      <c r="E63" s="10">
        <f t="shared" si="1"/>
        <v>1914.1497999999999</v>
      </c>
      <c r="F63" s="10">
        <f t="shared" si="2"/>
        <v>18771.301428679999</v>
      </c>
      <c r="G63" s="5">
        <v>45.226999999999997</v>
      </c>
      <c r="H63" s="10">
        <f t="shared" si="3"/>
        <v>5959.8882036058994</v>
      </c>
      <c r="I63" s="10">
        <f>G63^2/5</f>
        <v>409.09630579999993</v>
      </c>
      <c r="J63" s="34">
        <f>I63/H63*100</f>
        <v>6.8641607329561181</v>
      </c>
      <c r="K63" s="19"/>
    </row>
    <row r="64" spans="1:11">
      <c r="A64" s="99"/>
      <c r="B64" s="3">
        <v>15</v>
      </c>
      <c r="C64" s="6">
        <f t="shared" si="0"/>
        <v>0.38100000000000001</v>
      </c>
      <c r="D64" s="10">
        <v>5137.5</v>
      </c>
      <c r="E64" s="10">
        <f t="shared" si="1"/>
        <v>2330.3186249999999</v>
      </c>
      <c r="F64" s="10">
        <f t="shared" si="2"/>
        <v>22852.502627924998</v>
      </c>
      <c r="G64" s="5">
        <v>54.631999999999998</v>
      </c>
      <c r="H64" s="10">
        <f t="shared" si="3"/>
        <v>8706.8035012394248</v>
      </c>
      <c r="I64" s="10">
        <f t="shared" ref="I64:I65" si="10">G64^2/5</f>
        <v>596.93108479999989</v>
      </c>
      <c r="J64" s="34">
        <f t="shared" ref="J64:J65" si="11">I64/H64*100</f>
        <v>6.8559154311341244</v>
      </c>
      <c r="K64" s="19"/>
    </row>
    <row r="65" spans="1:11">
      <c r="A65" s="99"/>
      <c r="B65" s="3">
        <v>17.5</v>
      </c>
      <c r="C65" s="6">
        <f t="shared" si="0"/>
        <v>0.44450000000000001</v>
      </c>
      <c r="D65" s="10">
        <v>6243.7</v>
      </c>
      <c r="E65" s="10">
        <f t="shared" si="1"/>
        <v>2832.0798829999999</v>
      </c>
      <c r="F65" s="10">
        <f t="shared" si="2"/>
        <v>27773.074580627799</v>
      </c>
      <c r="G65" s="5">
        <v>65.283000000000001</v>
      </c>
      <c r="H65" s="10">
        <f t="shared" si="3"/>
        <v>12345.131651089057</v>
      </c>
      <c r="I65" s="10">
        <f t="shared" si="10"/>
        <v>852.37401780000005</v>
      </c>
      <c r="J65" s="34">
        <f t="shared" si="11"/>
        <v>6.9045356654807781</v>
      </c>
      <c r="K65" s="19"/>
    </row>
    <row r="66" spans="1:11">
      <c r="A66" s="99"/>
      <c r="B66" s="3">
        <v>20</v>
      </c>
      <c r="C66" s="6">
        <f t="shared" si="0"/>
        <v>0.50800000000000001</v>
      </c>
      <c r="D66" s="10"/>
      <c r="E66" s="10"/>
      <c r="F66" s="10"/>
      <c r="G66" s="5"/>
      <c r="H66" s="10"/>
      <c r="I66" s="10"/>
      <c r="J66" s="34"/>
      <c r="K66" s="19" t="s">
        <v>61</v>
      </c>
    </row>
    <row r="67" spans="1:11">
      <c r="A67" s="99"/>
      <c r="B67" s="3">
        <v>22.5</v>
      </c>
      <c r="C67" s="6">
        <f t="shared" si="0"/>
        <v>0.57150000000000001</v>
      </c>
      <c r="D67" s="10"/>
      <c r="E67" s="10"/>
      <c r="F67" s="10"/>
      <c r="G67" s="5"/>
      <c r="H67" s="10"/>
      <c r="I67" s="10"/>
      <c r="J67" s="34"/>
      <c r="K67" s="19" t="s">
        <v>61</v>
      </c>
    </row>
    <row r="68" spans="1:11" ht="13.8" thickBot="1">
      <c r="A68" s="100"/>
      <c r="B68" s="20">
        <v>25</v>
      </c>
      <c r="C68" s="21">
        <f t="shared" ref="C68" si="12">B68*0.0254</f>
        <v>0.63500000000000001</v>
      </c>
      <c r="D68" s="22"/>
      <c r="E68" s="22"/>
      <c r="F68" s="22"/>
      <c r="G68" s="23"/>
      <c r="H68" s="22"/>
      <c r="I68" s="22"/>
      <c r="J68" s="35"/>
      <c r="K68" s="24" t="s">
        <v>61</v>
      </c>
    </row>
    <row r="72" spans="1:11">
      <c r="B72" s="4" t="s">
        <v>50</v>
      </c>
      <c r="C72" s="11"/>
      <c r="E72" s="2"/>
      <c r="F72" s="8"/>
      <c r="G72" s="11"/>
      <c r="I72" s="2"/>
    </row>
    <row r="73" spans="1:11">
      <c r="B73" s="4" t="s">
        <v>41</v>
      </c>
      <c r="C73" s="11"/>
      <c r="E73" s="2"/>
      <c r="F73" s="8"/>
      <c r="G73" s="11"/>
      <c r="I73" s="2"/>
    </row>
    <row r="74" spans="1:11">
      <c r="B74" s="4" t="s">
        <v>51</v>
      </c>
      <c r="C74" s="11"/>
      <c r="E74" s="2"/>
      <c r="F74" s="8"/>
      <c r="G74" s="11"/>
      <c r="I74" s="2"/>
    </row>
    <row r="75" spans="1:11">
      <c r="B75" s="4" t="s">
        <v>52</v>
      </c>
      <c r="C75" s="11"/>
      <c r="E75" s="2"/>
      <c r="F75" s="8"/>
      <c r="G75" s="11"/>
      <c r="I75" s="2"/>
    </row>
    <row r="76" spans="1:11">
      <c r="B76" s="4" t="s">
        <v>53</v>
      </c>
      <c r="C76" s="11"/>
      <c r="E76" s="2"/>
      <c r="F76" s="8"/>
      <c r="G76" s="11"/>
      <c r="I76" s="2"/>
    </row>
    <row r="77" spans="1:11">
      <c r="B77" s="4" t="s">
        <v>54</v>
      </c>
      <c r="C77" s="11"/>
      <c r="E77" s="2"/>
      <c r="F77" s="8"/>
      <c r="G77" s="11"/>
      <c r="I77" s="2"/>
    </row>
    <row r="78" spans="1:11">
      <c r="B78" s="4" t="s">
        <v>55</v>
      </c>
      <c r="C78" s="11"/>
      <c r="E78" s="2"/>
      <c r="F78" s="8"/>
      <c r="G78" s="11"/>
      <c r="I78" s="2"/>
    </row>
    <row r="79" spans="1:11">
      <c r="B79" s="4" t="s">
        <v>56</v>
      </c>
      <c r="C79" s="11"/>
      <c r="E79" s="2"/>
      <c r="F79" s="8"/>
      <c r="G79" s="11"/>
      <c r="I79" s="2"/>
    </row>
    <row r="80" spans="1:11">
      <c r="C80" s="11"/>
      <c r="E80" s="2"/>
      <c r="F80" s="8"/>
      <c r="G80" s="11"/>
      <c r="I80" s="2"/>
    </row>
    <row r="81" spans="2:9">
      <c r="B81" s="30" t="s">
        <v>59</v>
      </c>
      <c r="C81" s="11"/>
      <c r="E81" s="2"/>
      <c r="F81" s="8"/>
      <c r="G81" s="11"/>
      <c r="I81" s="2"/>
    </row>
  </sheetData>
  <mergeCells count="6">
    <mergeCell ref="A58:A68"/>
    <mergeCell ref="A2:A12"/>
    <mergeCell ref="A13:A24"/>
    <mergeCell ref="A25:A35"/>
    <mergeCell ref="A36:A46"/>
    <mergeCell ref="A47:A57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7"/>
  <sheetViews>
    <sheetView workbookViewId="0">
      <selection activeCell="G2" sqref="G2"/>
    </sheetView>
  </sheetViews>
  <sheetFormatPr defaultRowHeight="13.2"/>
  <cols>
    <col min="1" max="1" width="11.109375" bestFit="1" customWidth="1"/>
    <col min="2" max="2" width="11.109375" customWidth="1"/>
    <col min="4" max="4" width="17.6640625" bestFit="1" customWidth="1"/>
    <col min="8" max="8" width="9.88671875" customWidth="1"/>
    <col min="9" max="9" width="10.6640625" customWidth="1"/>
    <col min="10" max="10" width="10.88671875" customWidth="1"/>
    <col min="11" max="11" width="22.5546875" customWidth="1"/>
  </cols>
  <sheetData>
    <row r="1" spans="1:11" ht="40.200000000000003" thickBot="1">
      <c r="A1" s="68" t="s">
        <v>38</v>
      </c>
      <c r="B1" s="69" t="s">
        <v>43</v>
      </c>
      <c r="C1" s="70" t="s">
        <v>63</v>
      </c>
      <c r="D1" s="70" t="s">
        <v>64</v>
      </c>
      <c r="E1" s="70" t="s">
        <v>65</v>
      </c>
      <c r="F1" s="70" t="s">
        <v>44</v>
      </c>
      <c r="G1" s="70" t="s">
        <v>45</v>
      </c>
      <c r="H1" s="70" t="s">
        <v>46</v>
      </c>
      <c r="I1" s="71" t="s">
        <v>57</v>
      </c>
      <c r="J1" s="71" t="s">
        <v>58</v>
      </c>
      <c r="K1" s="72" t="s">
        <v>40</v>
      </c>
    </row>
    <row r="2" spans="1:11">
      <c r="A2" s="61">
        <v>7.5</v>
      </c>
      <c r="B2" s="17">
        <f>A2/39.37</f>
        <v>0.19050038100076203</v>
      </c>
      <c r="C2" s="62">
        <v>0.50347222222222221</v>
      </c>
      <c r="D2" s="63">
        <v>18</v>
      </c>
      <c r="E2" s="63">
        <v>1546</v>
      </c>
      <c r="F2" s="16">
        <f>E2*0.4535</f>
        <v>701.11099999999999</v>
      </c>
      <c r="G2" s="16">
        <f>F2*9.8066</f>
        <v>6875.5151325999996</v>
      </c>
      <c r="H2" s="63">
        <v>38</v>
      </c>
      <c r="I2" s="16">
        <f>G2*B2</f>
        <v>1309.7882523368048</v>
      </c>
      <c r="J2" s="16">
        <f>H2^2/10</f>
        <v>144.4</v>
      </c>
      <c r="K2" s="18">
        <f>J2/I2*100</f>
        <v>11.024682786883657</v>
      </c>
    </row>
    <row r="3" spans="1:11">
      <c r="A3" s="64">
        <v>7.5</v>
      </c>
      <c r="B3" s="5">
        <f t="shared" ref="B3:B37" si="0">A3/39.37</f>
        <v>0.19050038100076203</v>
      </c>
      <c r="C3" s="47">
        <v>0.50694444444444398</v>
      </c>
      <c r="D3" s="46">
        <v>18.3</v>
      </c>
      <c r="E3" s="46">
        <v>1567</v>
      </c>
      <c r="F3" s="10">
        <f t="shared" ref="F3:F37" si="1">E3*0.4535</f>
        <v>710.6345</v>
      </c>
      <c r="G3" s="10">
        <f t="shared" ref="G3:G37" si="2">F3*9.8066</f>
        <v>6968.9082877000001</v>
      </c>
      <c r="H3" s="46">
        <v>37.6</v>
      </c>
      <c r="I3" s="10">
        <f t="shared" ref="I3:I34" si="3">G3*B3</f>
        <v>1327.5796839662182</v>
      </c>
      <c r="J3" s="10">
        <f t="shared" ref="J3:J34" si="4">H3^2/10</f>
        <v>141.37600000000003</v>
      </c>
      <c r="K3" s="19">
        <f t="shared" ref="K3:K34" si="5">J3/I3*100</f>
        <v>10.649153621998144</v>
      </c>
    </row>
    <row r="4" spans="1:11">
      <c r="A4" s="64">
        <v>7.5</v>
      </c>
      <c r="B4" s="5">
        <f t="shared" si="0"/>
        <v>0.19050038100076203</v>
      </c>
      <c r="C4" s="47">
        <v>0.51041666666666696</v>
      </c>
      <c r="D4" s="46">
        <v>18.7</v>
      </c>
      <c r="E4" s="46">
        <v>1596</v>
      </c>
      <c r="F4" s="10">
        <f t="shared" si="1"/>
        <v>723.78600000000006</v>
      </c>
      <c r="G4" s="10">
        <f t="shared" si="2"/>
        <v>7097.8797875999999</v>
      </c>
      <c r="H4" s="46">
        <v>37.200000000000003</v>
      </c>
      <c r="I4" s="10">
        <f t="shared" si="3"/>
        <v>1352.1488038354078</v>
      </c>
      <c r="J4" s="10">
        <f t="shared" si="4"/>
        <v>138.38400000000001</v>
      </c>
      <c r="K4" s="19">
        <f t="shared" si="5"/>
        <v>10.234376542542503</v>
      </c>
    </row>
    <row r="5" spans="1:11">
      <c r="A5" s="64">
        <v>7.5</v>
      </c>
      <c r="B5" s="5">
        <f t="shared" si="0"/>
        <v>0.19050038100076203</v>
      </c>
      <c r="C5" s="47">
        <v>0.51388888888888895</v>
      </c>
      <c r="D5" s="46">
        <v>19</v>
      </c>
      <c r="E5" s="46">
        <v>1630</v>
      </c>
      <c r="F5" s="10">
        <f t="shared" si="1"/>
        <v>739.20500000000004</v>
      </c>
      <c r="G5" s="10">
        <f t="shared" si="2"/>
        <v>7249.0877529999998</v>
      </c>
      <c r="H5" s="46">
        <v>36.799999999999997</v>
      </c>
      <c r="I5" s="10">
        <f t="shared" si="3"/>
        <v>1380.9539788544578</v>
      </c>
      <c r="J5" s="10">
        <f t="shared" si="4"/>
        <v>135.42399999999998</v>
      </c>
      <c r="K5" s="19">
        <f t="shared" si="5"/>
        <v>9.8065541700627996</v>
      </c>
    </row>
    <row r="6" spans="1:11">
      <c r="A6" s="64">
        <v>7.5</v>
      </c>
      <c r="B6" s="5">
        <f t="shared" si="0"/>
        <v>0.19050038100076203</v>
      </c>
      <c r="C6" s="47">
        <v>0.51736111111111105</v>
      </c>
      <c r="D6" s="46">
        <v>19.3</v>
      </c>
      <c r="E6" s="46">
        <v>1719</v>
      </c>
      <c r="F6" s="10">
        <f t="shared" si="1"/>
        <v>779.56650000000002</v>
      </c>
      <c r="G6" s="10">
        <f t="shared" si="2"/>
        <v>7644.8968389000001</v>
      </c>
      <c r="H6" s="46">
        <v>35.9</v>
      </c>
      <c r="I6" s="10">
        <f t="shared" si="3"/>
        <v>1456.3557605219712</v>
      </c>
      <c r="J6" s="10">
        <f t="shared" si="4"/>
        <v>128.881</v>
      </c>
      <c r="K6" s="19">
        <f t="shared" si="5"/>
        <v>8.8495547237584216</v>
      </c>
    </row>
    <row r="7" spans="1:11">
      <c r="A7" s="64">
        <v>7.5</v>
      </c>
      <c r="B7" s="5">
        <f t="shared" si="0"/>
        <v>0.19050038100076203</v>
      </c>
      <c r="C7" s="47">
        <v>0.52083333333333304</v>
      </c>
      <c r="D7" s="46">
        <v>19.399999999999999</v>
      </c>
      <c r="E7" s="46">
        <v>1747</v>
      </c>
      <c r="F7" s="10">
        <f t="shared" si="1"/>
        <v>792.2645</v>
      </c>
      <c r="G7" s="10">
        <f t="shared" si="2"/>
        <v>7769.4210456999999</v>
      </c>
      <c r="H7" s="46">
        <v>35.5</v>
      </c>
      <c r="I7" s="10">
        <f t="shared" si="3"/>
        <v>1480.0776693611888</v>
      </c>
      <c r="J7" s="10">
        <f t="shared" si="4"/>
        <v>126.02500000000001</v>
      </c>
      <c r="K7" s="19">
        <f t="shared" si="5"/>
        <v>8.5147558542919715</v>
      </c>
    </row>
    <row r="8" spans="1:11">
      <c r="A8" s="64">
        <v>7.5</v>
      </c>
      <c r="B8" s="5">
        <f t="shared" si="0"/>
        <v>0.19050038100076203</v>
      </c>
      <c r="C8" s="47">
        <v>0.52430555555555503</v>
      </c>
      <c r="D8" s="46">
        <v>19.7</v>
      </c>
      <c r="E8" s="46">
        <v>1844</v>
      </c>
      <c r="F8" s="10">
        <f t="shared" si="1"/>
        <v>836.25400000000002</v>
      </c>
      <c r="G8" s="10">
        <f t="shared" si="2"/>
        <v>8200.8084763999996</v>
      </c>
      <c r="H8" s="46">
        <v>34.1</v>
      </c>
      <c r="I8" s="10">
        <f t="shared" si="3"/>
        <v>1562.2571392684786</v>
      </c>
      <c r="J8" s="10">
        <f t="shared" si="4"/>
        <v>116.28100000000002</v>
      </c>
      <c r="K8" s="19">
        <f t="shared" si="5"/>
        <v>7.4431408938510719</v>
      </c>
    </row>
    <row r="9" spans="1:11">
      <c r="A9" s="64">
        <v>7.5</v>
      </c>
      <c r="B9" s="5">
        <f t="shared" si="0"/>
        <v>0.19050038100076203</v>
      </c>
      <c r="C9" s="47">
        <v>0.52777777777777801</v>
      </c>
      <c r="D9" s="46">
        <v>20</v>
      </c>
      <c r="E9" s="46">
        <v>1950</v>
      </c>
      <c r="F9" s="10">
        <f t="shared" si="1"/>
        <v>884.32500000000005</v>
      </c>
      <c r="G9" s="10">
        <f t="shared" si="2"/>
        <v>8672.2215450000003</v>
      </c>
      <c r="H9" s="46">
        <v>32.799999999999997</v>
      </c>
      <c r="I9" s="10">
        <f t="shared" si="3"/>
        <v>1652.0615084455171</v>
      </c>
      <c r="J9" s="10">
        <f t="shared" si="4"/>
        <v>107.58399999999999</v>
      </c>
      <c r="K9" s="19">
        <f t="shared" si="5"/>
        <v>6.512106204885165</v>
      </c>
    </row>
    <row r="10" spans="1:11">
      <c r="A10" s="64">
        <v>7.5</v>
      </c>
      <c r="B10" s="5">
        <f t="shared" si="0"/>
        <v>0.19050038100076203</v>
      </c>
      <c r="C10" s="47">
        <v>0.53125</v>
      </c>
      <c r="D10" s="46">
        <v>20.399999999999999</v>
      </c>
      <c r="E10" s="46">
        <v>2003</v>
      </c>
      <c r="F10" s="10">
        <f t="shared" si="1"/>
        <v>908.3605</v>
      </c>
      <c r="G10" s="10">
        <f t="shared" si="2"/>
        <v>8907.9280792999998</v>
      </c>
      <c r="H10" s="46">
        <v>32.1</v>
      </c>
      <c r="I10" s="10">
        <f t="shared" si="3"/>
        <v>1696.9636930340362</v>
      </c>
      <c r="J10" s="10">
        <f t="shared" si="4"/>
        <v>103.04100000000001</v>
      </c>
      <c r="K10" s="19">
        <f t="shared" si="5"/>
        <v>6.0720804117954286</v>
      </c>
    </row>
    <row r="11" spans="1:11">
      <c r="A11" s="64">
        <v>7.5</v>
      </c>
      <c r="B11" s="5">
        <f t="shared" si="0"/>
        <v>0.19050038100076203</v>
      </c>
      <c r="C11" s="47">
        <v>0.53472222222222199</v>
      </c>
      <c r="D11" s="46">
        <v>20.6</v>
      </c>
      <c r="E11" s="46">
        <v>2048</v>
      </c>
      <c r="F11" s="10">
        <f t="shared" si="1"/>
        <v>928.76800000000003</v>
      </c>
      <c r="G11" s="10">
        <f t="shared" si="2"/>
        <v>9108.0562687999991</v>
      </c>
      <c r="H11" s="46">
        <v>31.6</v>
      </c>
      <c r="I11" s="10">
        <f t="shared" si="3"/>
        <v>1735.0881893827789</v>
      </c>
      <c r="J11" s="10">
        <f t="shared" si="4"/>
        <v>99.856000000000009</v>
      </c>
      <c r="K11" s="19">
        <f t="shared" si="5"/>
        <v>5.7550965196484727</v>
      </c>
    </row>
    <row r="12" spans="1:11">
      <c r="A12" s="64">
        <v>7.5</v>
      </c>
      <c r="B12" s="5">
        <f t="shared" si="0"/>
        <v>0.19050038100076203</v>
      </c>
      <c r="C12" s="47">
        <v>0.53819444444444398</v>
      </c>
      <c r="D12" s="46">
        <v>20.8</v>
      </c>
      <c r="E12" s="46">
        <v>2084</v>
      </c>
      <c r="F12" s="10">
        <f t="shared" si="1"/>
        <v>945.09400000000005</v>
      </c>
      <c r="G12" s="10">
        <f t="shared" si="2"/>
        <v>9268.1588204</v>
      </c>
      <c r="H12" s="46">
        <v>31.2</v>
      </c>
      <c r="I12" s="10">
        <f t="shared" si="3"/>
        <v>1765.5877864617732</v>
      </c>
      <c r="J12" s="10">
        <f t="shared" si="4"/>
        <v>97.343999999999994</v>
      </c>
      <c r="K12" s="19">
        <f t="shared" si="5"/>
        <v>5.5134046999201756</v>
      </c>
    </row>
    <row r="13" spans="1:11">
      <c r="A13" s="64">
        <v>7.5</v>
      </c>
      <c r="B13" s="5">
        <f t="shared" si="0"/>
        <v>0.19050038100076203</v>
      </c>
      <c r="C13" s="47">
        <v>0.54166666666666696</v>
      </c>
      <c r="D13" s="46">
        <v>21</v>
      </c>
      <c r="E13" s="46">
        <v>2140</v>
      </c>
      <c r="F13" s="10">
        <f t="shared" si="1"/>
        <v>970.49</v>
      </c>
      <c r="G13" s="10">
        <f t="shared" si="2"/>
        <v>9517.2072339999995</v>
      </c>
      <c r="H13" s="46">
        <v>30.9</v>
      </c>
      <c r="I13" s="10">
        <f t="shared" si="3"/>
        <v>1813.0316041402084</v>
      </c>
      <c r="J13" s="10">
        <f t="shared" si="4"/>
        <v>95.480999999999995</v>
      </c>
      <c r="K13" s="19">
        <f t="shared" si="5"/>
        <v>5.2663726204199195</v>
      </c>
    </row>
    <row r="14" spans="1:11">
      <c r="A14" s="64">
        <v>7.5</v>
      </c>
      <c r="B14" s="5">
        <f t="shared" si="0"/>
        <v>0.19050038100076203</v>
      </c>
      <c r="C14" s="47">
        <v>0.54513888888888895</v>
      </c>
      <c r="D14" s="46">
        <v>21.2</v>
      </c>
      <c r="E14" s="46">
        <v>2132</v>
      </c>
      <c r="F14" s="10">
        <f t="shared" si="1"/>
        <v>966.86200000000008</v>
      </c>
      <c r="G14" s="10">
        <f t="shared" si="2"/>
        <v>9481.6288892000011</v>
      </c>
      <c r="H14" s="46">
        <v>30.8</v>
      </c>
      <c r="I14" s="10">
        <f t="shared" si="3"/>
        <v>1806.2539159004323</v>
      </c>
      <c r="J14" s="10">
        <f t="shared" si="4"/>
        <v>94.864000000000004</v>
      </c>
      <c r="K14" s="19">
        <f t="shared" si="5"/>
        <v>5.2519747730323685</v>
      </c>
    </row>
    <row r="15" spans="1:11">
      <c r="A15" s="64">
        <v>7.5</v>
      </c>
      <c r="B15" s="5">
        <f t="shared" si="0"/>
        <v>0.19050038100076203</v>
      </c>
      <c r="C15" s="47">
        <v>0.54861111111111105</v>
      </c>
      <c r="D15" s="46">
        <v>21.4</v>
      </c>
      <c r="E15" s="46">
        <v>2142</v>
      </c>
      <c r="F15" s="10">
        <f t="shared" si="1"/>
        <v>971.39700000000005</v>
      </c>
      <c r="G15" s="10">
        <f t="shared" si="2"/>
        <v>9526.1018201999996</v>
      </c>
      <c r="H15" s="46">
        <v>30.5</v>
      </c>
      <c r="I15" s="10">
        <f t="shared" si="3"/>
        <v>1814.7260262001525</v>
      </c>
      <c r="J15" s="10">
        <f t="shared" si="4"/>
        <v>93.025000000000006</v>
      </c>
      <c r="K15" s="19">
        <f t="shared" si="5"/>
        <v>5.1261181388787751</v>
      </c>
    </row>
    <row r="16" spans="1:11">
      <c r="A16" s="64">
        <v>7.5</v>
      </c>
      <c r="B16" s="5">
        <f t="shared" si="0"/>
        <v>0.19050038100076203</v>
      </c>
      <c r="C16" s="47">
        <v>0.55208333333333304</v>
      </c>
      <c r="D16" s="46">
        <v>21.6</v>
      </c>
      <c r="E16" s="46">
        <v>2158</v>
      </c>
      <c r="F16" s="10">
        <f t="shared" si="1"/>
        <v>978.65300000000002</v>
      </c>
      <c r="G16" s="10">
        <f t="shared" si="2"/>
        <v>9597.2585098</v>
      </c>
      <c r="H16" s="46">
        <v>30.3</v>
      </c>
      <c r="I16" s="10">
        <f t="shared" si="3"/>
        <v>1828.2814026797055</v>
      </c>
      <c r="J16" s="10">
        <f t="shared" si="4"/>
        <v>91.808999999999997</v>
      </c>
      <c r="K16" s="19">
        <f t="shared" si="5"/>
        <v>5.0216011531614262</v>
      </c>
    </row>
    <row r="17" spans="1:11">
      <c r="A17" s="64">
        <v>7.5</v>
      </c>
      <c r="B17" s="5">
        <f t="shared" si="0"/>
        <v>0.19050038100076203</v>
      </c>
      <c r="C17" s="47">
        <v>0.55555555555555503</v>
      </c>
      <c r="D17" s="46">
        <v>21.8</v>
      </c>
      <c r="E17" s="46">
        <v>2161</v>
      </c>
      <c r="F17" s="10">
        <f t="shared" si="1"/>
        <v>980.01350000000002</v>
      </c>
      <c r="G17" s="10">
        <f t="shared" si="2"/>
        <v>9610.6003891</v>
      </c>
      <c r="H17" s="46">
        <v>30.3</v>
      </c>
      <c r="I17" s="10">
        <f t="shared" si="3"/>
        <v>1830.8230357696218</v>
      </c>
      <c r="J17" s="10">
        <f t="shared" si="4"/>
        <v>91.808999999999997</v>
      </c>
      <c r="K17" s="19">
        <f t="shared" si="5"/>
        <v>5.0146299345314009</v>
      </c>
    </row>
    <row r="18" spans="1:11">
      <c r="A18" s="64">
        <v>7.5</v>
      </c>
      <c r="B18" s="5">
        <f t="shared" si="0"/>
        <v>0.19050038100076203</v>
      </c>
      <c r="C18" s="47">
        <v>0.55902777777777801</v>
      </c>
      <c r="D18" s="46">
        <v>21.9</v>
      </c>
      <c r="E18" s="46">
        <v>2170</v>
      </c>
      <c r="F18" s="10">
        <f t="shared" si="1"/>
        <v>984.09500000000003</v>
      </c>
      <c r="G18" s="10">
        <f t="shared" si="2"/>
        <v>9650.6260270000002</v>
      </c>
      <c r="H18" s="46">
        <v>30.2</v>
      </c>
      <c r="I18" s="10">
        <f t="shared" si="3"/>
        <v>1838.4479350393703</v>
      </c>
      <c r="J18" s="10">
        <f t="shared" si="4"/>
        <v>91.203999999999994</v>
      </c>
      <c r="K18" s="19">
        <f t="shared" si="5"/>
        <v>4.9609237369045678</v>
      </c>
    </row>
    <row r="19" spans="1:11">
      <c r="A19" s="64">
        <v>7.5</v>
      </c>
      <c r="B19" s="5">
        <f t="shared" si="0"/>
        <v>0.19050038100076203</v>
      </c>
      <c r="C19" s="47">
        <v>0.5625</v>
      </c>
      <c r="D19" s="46">
        <v>22.2</v>
      </c>
      <c r="E19" s="46">
        <v>2193</v>
      </c>
      <c r="F19" s="10">
        <f t="shared" si="1"/>
        <v>994.52550000000008</v>
      </c>
      <c r="G19" s="10">
        <f t="shared" si="2"/>
        <v>9752.9137683000008</v>
      </c>
      <c r="H19" s="46">
        <v>30.1</v>
      </c>
      <c r="I19" s="10">
        <f t="shared" si="3"/>
        <v>1857.9337887287279</v>
      </c>
      <c r="J19" s="10">
        <f t="shared" si="4"/>
        <v>90.601000000000013</v>
      </c>
      <c r="K19" s="19">
        <f t="shared" si="5"/>
        <v>4.876438576532526</v>
      </c>
    </row>
    <row r="20" spans="1:11">
      <c r="A20" s="64">
        <v>7.5</v>
      </c>
      <c r="B20" s="5">
        <f t="shared" si="0"/>
        <v>0.19050038100076203</v>
      </c>
      <c r="C20" s="47">
        <v>0.56597222222222199</v>
      </c>
      <c r="D20" s="46">
        <v>22.4</v>
      </c>
      <c r="E20" s="46">
        <v>2195</v>
      </c>
      <c r="F20" s="10">
        <f t="shared" si="1"/>
        <v>995.4325</v>
      </c>
      <c r="G20" s="10">
        <f t="shared" si="2"/>
        <v>9761.808354499999</v>
      </c>
      <c r="H20" s="46">
        <v>30</v>
      </c>
      <c r="I20" s="10">
        <f t="shared" si="3"/>
        <v>1859.6282107886716</v>
      </c>
      <c r="J20" s="10">
        <f t="shared" si="4"/>
        <v>90</v>
      </c>
      <c r="K20" s="19">
        <f t="shared" si="5"/>
        <v>4.8396770643649702</v>
      </c>
    </row>
    <row r="21" spans="1:11">
      <c r="A21" s="64">
        <v>7.5</v>
      </c>
      <c r="B21" s="5">
        <f t="shared" si="0"/>
        <v>0.19050038100076203</v>
      </c>
      <c r="C21" s="47">
        <v>0.56944444444444398</v>
      </c>
      <c r="D21" s="46">
        <v>22.6</v>
      </c>
      <c r="E21" s="46">
        <v>2194</v>
      </c>
      <c r="F21" s="10">
        <f t="shared" si="1"/>
        <v>994.97900000000004</v>
      </c>
      <c r="G21" s="10">
        <f t="shared" si="2"/>
        <v>9757.3610614000008</v>
      </c>
      <c r="H21" s="46">
        <v>30</v>
      </c>
      <c r="I21" s="10">
        <f t="shared" si="3"/>
        <v>1858.7809997586999</v>
      </c>
      <c r="J21" s="10">
        <f t="shared" si="4"/>
        <v>90</v>
      </c>
      <c r="K21" s="19">
        <f t="shared" si="5"/>
        <v>4.8418829335830029</v>
      </c>
    </row>
    <row r="22" spans="1:11">
      <c r="A22" s="64">
        <v>7.5</v>
      </c>
      <c r="B22" s="5">
        <f t="shared" si="0"/>
        <v>0.19050038100076203</v>
      </c>
      <c r="C22" s="47">
        <v>0.57291666666666596</v>
      </c>
      <c r="D22" s="46">
        <v>22.7</v>
      </c>
      <c r="E22" s="46">
        <v>2191</v>
      </c>
      <c r="F22" s="10">
        <f t="shared" si="1"/>
        <v>993.61850000000004</v>
      </c>
      <c r="G22" s="10">
        <f t="shared" si="2"/>
        <v>9744.0191821000008</v>
      </c>
      <c r="H22" s="46">
        <v>29.9</v>
      </c>
      <c r="I22" s="10">
        <f t="shared" si="3"/>
        <v>1856.2393666687838</v>
      </c>
      <c r="J22" s="10">
        <f t="shared" si="4"/>
        <v>89.400999999999982</v>
      </c>
      <c r="K22" s="19">
        <f t="shared" si="5"/>
        <v>4.8162430775530556</v>
      </c>
    </row>
    <row r="23" spans="1:11">
      <c r="A23" s="64">
        <v>7.5</v>
      </c>
      <c r="B23" s="5">
        <f t="shared" si="0"/>
        <v>0.19050038100076203</v>
      </c>
      <c r="C23" s="47">
        <v>0.57638888888888895</v>
      </c>
      <c r="D23" s="46">
        <v>22.9</v>
      </c>
      <c r="E23" s="46">
        <v>2200</v>
      </c>
      <c r="F23" s="10">
        <f t="shared" si="1"/>
        <v>997.7</v>
      </c>
      <c r="G23" s="10">
        <f t="shared" si="2"/>
        <v>9784.0448199999992</v>
      </c>
      <c r="H23" s="46">
        <v>29.8</v>
      </c>
      <c r="I23" s="10">
        <f t="shared" si="3"/>
        <v>1863.8642659385318</v>
      </c>
      <c r="J23" s="10">
        <f t="shared" si="4"/>
        <v>88.804000000000002</v>
      </c>
      <c r="K23" s="19">
        <f t="shared" si="5"/>
        <v>4.7645100355676142</v>
      </c>
    </row>
    <row r="24" spans="1:11">
      <c r="A24" s="64">
        <v>7.5</v>
      </c>
      <c r="B24" s="5">
        <f t="shared" si="0"/>
        <v>0.19050038100076203</v>
      </c>
      <c r="C24" s="47">
        <v>0.57986111111111105</v>
      </c>
      <c r="D24" s="46">
        <v>23.1</v>
      </c>
      <c r="E24" s="46">
        <v>2230</v>
      </c>
      <c r="F24" s="10">
        <f t="shared" si="1"/>
        <v>1011.3050000000001</v>
      </c>
      <c r="G24" s="10">
        <f t="shared" si="2"/>
        <v>9917.4636129999999</v>
      </c>
      <c r="H24" s="46">
        <v>29.6</v>
      </c>
      <c r="I24" s="10">
        <f t="shared" si="3"/>
        <v>1889.2805968376938</v>
      </c>
      <c r="J24" s="10">
        <f t="shared" si="4"/>
        <v>87.616000000000014</v>
      </c>
      <c r="K24" s="19">
        <f t="shared" si="5"/>
        <v>4.6375324103075526</v>
      </c>
    </row>
    <row r="25" spans="1:11">
      <c r="A25" s="64">
        <v>7.5</v>
      </c>
      <c r="B25" s="5">
        <f t="shared" si="0"/>
        <v>0.19050038100076203</v>
      </c>
      <c r="C25" s="47">
        <v>0.58333333333333304</v>
      </c>
      <c r="D25" s="46">
        <v>23.2</v>
      </c>
      <c r="E25" s="46">
        <v>2220</v>
      </c>
      <c r="F25" s="10">
        <f t="shared" si="1"/>
        <v>1006.77</v>
      </c>
      <c r="G25" s="10">
        <f t="shared" si="2"/>
        <v>9872.9906819999997</v>
      </c>
      <c r="H25" s="46">
        <v>29.7</v>
      </c>
      <c r="I25" s="10">
        <f t="shared" si="3"/>
        <v>1880.8084865379733</v>
      </c>
      <c r="J25" s="10">
        <f t="shared" si="4"/>
        <v>88.208999999999989</v>
      </c>
      <c r="K25" s="19">
        <f t="shared" si="5"/>
        <v>4.6899511902122129</v>
      </c>
    </row>
    <row r="26" spans="1:11">
      <c r="A26" s="64">
        <v>7.5</v>
      </c>
      <c r="B26" s="5">
        <f t="shared" si="0"/>
        <v>0.19050038100076203</v>
      </c>
      <c r="C26" s="47">
        <v>0.58680555555555503</v>
      </c>
      <c r="D26" s="46">
        <v>23.3</v>
      </c>
      <c r="E26" s="46">
        <v>2215</v>
      </c>
      <c r="F26" s="10">
        <f t="shared" si="1"/>
        <v>1004.5025000000001</v>
      </c>
      <c r="G26" s="10">
        <f t="shared" si="2"/>
        <v>9850.7542164999995</v>
      </c>
      <c r="H26" s="46">
        <v>29.6</v>
      </c>
      <c r="I26" s="10">
        <f t="shared" si="3"/>
        <v>1876.5724313881128</v>
      </c>
      <c r="J26" s="10">
        <f t="shared" si="4"/>
        <v>87.616000000000014</v>
      </c>
      <c r="K26" s="19">
        <f t="shared" si="5"/>
        <v>4.6689378216640369</v>
      </c>
    </row>
    <row r="27" spans="1:11">
      <c r="A27" s="64">
        <v>7.5</v>
      </c>
      <c r="B27" s="5">
        <f t="shared" si="0"/>
        <v>0.19050038100076203</v>
      </c>
      <c r="C27" s="47">
        <v>0.59027777777777701</v>
      </c>
      <c r="D27" s="46">
        <v>23.4</v>
      </c>
      <c r="E27" s="46">
        <v>2215</v>
      </c>
      <c r="F27" s="10">
        <f t="shared" si="1"/>
        <v>1004.5025000000001</v>
      </c>
      <c r="G27" s="10">
        <f t="shared" si="2"/>
        <v>9850.7542164999995</v>
      </c>
      <c r="H27" s="46">
        <v>29.5</v>
      </c>
      <c r="I27" s="10">
        <f t="shared" si="3"/>
        <v>1876.5724313881128</v>
      </c>
      <c r="J27" s="10">
        <f t="shared" si="4"/>
        <v>87.025000000000006</v>
      </c>
      <c r="K27" s="19">
        <f t="shared" si="5"/>
        <v>4.6374442331345049</v>
      </c>
    </row>
    <row r="28" spans="1:11" ht="13.8" thickBot="1">
      <c r="A28" s="65">
        <v>7.5</v>
      </c>
      <c r="B28" s="23">
        <f t="shared" si="0"/>
        <v>0.19050038100076203</v>
      </c>
      <c r="C28" s="66">
        <v>0.59375</v>
      </c>
      <c r="D28" s="67">
        <v>23.6</v>
      </c>
      <c r="E28" s="67">
        <v>2230</v>
      </c>
      <c r="F28" s="22">
        <f t="shared" si="1"/>
        <v>1011.3050000000001</v>
      </c>
      <c r="G28" s="22">
        <f t="shared" si="2"/>
        <v>9917.4636129999999</v>
      </c>
      <c r="H28" s="67">
        <v>29.4</v>
      </c>
      <c r="I28" s="22">
        <f t="shared" si="3"/>
        <v>1889.2805968376938</v>
      </c>
      <c r="J28" s="22">
        <f t="shared" si="4"/>
        <v>86.435999999999993</v>
      </c>
      <c r="K28" s="24">
        <f t="shared" si="5"/>
        <v>4.5750747742118278</v>
      </c>
    </row>
    <row r="29" spans="1:11" s="44" customFormat="1">
      <c r="A29" s="48">
        <v>17.5</v>
      </c>
      <c r="B29" s="49">
        <f t="shared" si="0"/>
        <v>0.44450088900177803</v>
      </c>
      <c r="C29" s="50">
        <v>0.59722222222222199</v>
      </c>
      <c r="D29" s="51">
        <v>23.6</v>
      </c>
      <c r="E29" s="51">
        <v>5637</v>
      </c>
      <c r="F29" s="52">
        <f t="shared" si="1"/>
        <v>2556.3795</v>
      </c>
      <c r="G29" s="52">
        <f t="shared" si="2"/>
        <v>25069.391204699998</v>
      </c>
      <c r="H29" s="51">
        <v>81.3</v>
      </c>
      <c r="I29" s="52">
        <f t="shared" si="3"/>
        <v>11143.366677222504</v>
      </c>
      <c r="J29" s="52">
        <f t="shared" si="4"/>
        <v>660.96899999999994</v>
      </c>
      <c r="K29" s="43">
        <f t="shared" si="5"/>
        <v>5.9315018445103087</v>
      </c>
    </row>
    <row r="30" spans="1:11" s="44" customFormat="1">
      <c r="A30" s="53">
        <v>17.5</v>
      </c>
      <c r="B30" s="7">
        <f t="shared" si="0"/>
        <v>0.44450088900177803</v>
      </c>
      <c r="C30" s="54">
        <v>0.60069444444444398</v>
      </c>
      <c r="D30" s="45">
        <v>23.9</v>
      </c>
      <c r="E30" s="45">
        <v>5245</v>
      </c>
      <c r="F30" s="9">
        <f t="shared" si="1"/>
        <v>2378.6075000000001</v>
      </c>
      <c r="G30" s="9">
        <f t="shared" si="2"/>
        <v>23326.052309499999</v>
      </c>
      <c r="H30" s="45">
        <v>84.3</v>
      </c>
      <c r="I30" s="9">
        <f t="shared" si="3"/>
        <v>10368.450988474728</v>
      </c>
      <c r="J30" s="9">
        <f t="shared" si="4"/>
        <v>710.649</v>
      </c>
      <c r="K30" s="36">
        <f t="shared" si="5"/>
        <v>6.853955338072554</v>
      </c>
    </row>
    <row r="31" spans="1:11" s="44" customFormat="1" ht="13.8" thickBot="1">
      <c r="A31" s="55">
        <v>17.5</v>
      </c>
      <c r="B31" s="56">
        <f t="shared" si="0"/>
        <v>0.44450088900177803</v>
      </c>
      <c r="C31" s="57">
        <v>0.60416666666666596</v>
      </c>
      <c r="D31" s="58">
        <v>24.3</v>
      </c>
      <c r="E31" s="58">
        <v>5975</v>
      </c>
      <c r="F31" s="59">
        <f t="shared" si="1"/>
        <v>2709.6624999999999</v>
      </c>
      <c r="G31" s="59">
        <f t="shared" si="2"/>
        <v>26572.576272499999</v>
      </c>
      <c r="H31" s="58">
        <v>77.8</v>
      </c>
      <c r="I31" s="59">
        <f t="shared" si="3"/>
        <v>11811.533776193803</v>
      </c>
      <c r="J31" s="59">
        <f t="shared" si="4"/>
        <v>605.28399999999988</v>
      </c>
      <c r="K31" s="60">
        <f t="shared" si="5"/>
        <v>5.1245165231627441</v>
      </c>
    </row>
    <row r="32" spans="1:11">
      <c r="A32" s="61">
        <v>7.5</v>
      </c>
      <c r="B32" s="17">
        <f t="shared" si="0"/>
        <v>0.19050038100076203</v>
      </c>
      <c r="C32" s="62">
        <v>0.60763888888888895</v>
      </c>
      <c r="D32" s="63">
        <v>25</v>
      </c>
      <c r="E32" s="63">
        <v>5460</v>
      </c>
      <c r="F32" s="16">
        <f t="shared" si="1"/>
        <v>2476.11</v>
      </c>
      <c r="G32" s="16">
        <f t="shared" si="2"/>
        <v>24282.220325999999</v>
      </c>
      <c r="H32" s="63" t="s">
        <v>62</v>
      </c>
      <c r="I32" s="16">
        <f t="shared" si="3"/>
        <v>4625.7722236474474</v>
      </c>
      <c r="J32" s="16" t="e">
        <f t="shared" si="4"/>
        <v>#VALUE!</v>
      </c>
      <c r="K32" s="18" t="e">
        <f t="shared" si="5"/>
        <v>#VALUE!</v>
      </c>
    </row>
    <row r="33" spans="1:11">
      <c r="A33" s="64">
        <v>7.5</v>
      </c>
      <c r="B33" s="5">
        <f t="shared" si="0"/>
        <v>0.19050038100076203</v>
      </c>
      <c r="C33" s="47">
        <v>0.61111111111111105</v>
      </c>
      <c r="D33" s="46">
        <v>24.4</v>
      </c>
      <c r="E33" s="46">
        <v>5550</v>
      </c>
      <c r="F33" s="10">
        <f t="shared" si="1"/>
        <v>2516.9250000000002</v>
      </c>
      <c r="G33" s="10">
        <f t="shared" si="2"/>
        <v>24682.476705000001</v>
      </c>
      <c r="H33" s="46" t="s">
        <v>62</v>
      </c>
      <c r="I33" s="10">
        <f t="shared" si="3"/>
        <v>4702.0212163449332</v>
      </c>
      <c r="J33" s="10" t="e">
        <f t="shared" si="4"/>
        <v>#VALUE!</v>
      </c>
      <c r="K33" s="19" t="e">
        <f t="shared" si="5"/>
        <v>#VALUE!</v>
      </c>
    </row>
    <row r="34" spans="1:11" ht="13.8" thickBot="1">
      <c r="A34" s="65">
        <v>7.5</v>
      </c>
      <c r="B34" s="23">
        <f t="shared" si="0"/>
        <v>0.19050038100076203</v>
      </c>
      <c r="C34" s="66">
        <v>0.61458333333333304</v>
      </c>
      <c r="D34" s="67">
        <v>25.8</v>
      </c>
      <c r="E34" s="67">
        <v>2420</v>
      </c>
      <c r="F34" s="22">
        <f t="shared" si="1"/>
        <v>1097.47</v>
      </c>
      <c r="G34" s="22">
        <f t="shared" si="2"/>
        <v>10762.449301999999</v>
      </c>
      <c r="H34" s="67">
        <v>26.3</v>
      </c>
      <c r="I34" s="22">
        <f t="shared" si="3"/>
        <v>2050.2506925323851</v>
      </c>
      <c r="J34" s="22">
        <f t="shared" si="4"/>
        <v>69.169000000000011</v>
      </c>
      <c r="K34" s="24">
        <f t="shared" si="5"/>
        <v>3.3736849962755193</v>
      </c>
    </row>
    <row r="35" spans="1:11" ht="13.8" thickBot="1">
      <c r="A35" s="65">
        <v>7.5</v>
      </c>
      <c r="B35" s="23">
        <f t="shared" si="0"/>
        <v>0.19050038100076203</v>
      </c>
      <c r="C35" s="66" t="s">
        <v>66</v>
      </c>
      <c r="D35" s="67">
        <v>17</v>
      </c>
      <c r="E35" s="67">
        <v>1503</v>
      </c>
      <c r="F35" s="22">
        <f t="shared" si="1"/>
        <v>681.6105</v>
      </c>
      <c r="G35" s="22">
        <f t="shared" si="2"/>
        <v>6684.2815292999994</v>
      </c>
      <c r="H35" s="67">
        <v>38.6</v>
      </c>
      <c r="I35" s="22">
        <f t="shared" ref="I35:I37" si="6">G35*B35</f>
        <v>1273.358178048006</v>
      </c>
      <c r="J35" s="22">
        <f t="shared" ref="J35:J37" si="7">H35^2/10</f>
        <v>148.99600000000001</v>
      </c>
      <c r="K35" s="24">
        <f t="shared" ref="K35:K37" si="8">J35/I35*100</f>
        <v>11.701028239234571</v>
      </c>
    </row>
    <row r="36" spans="1:11" ht="13.8" thickBot="1">
      <c r="A36" s="65">
        <v>7.5</v>
      </c>
      <c r="B36" s="23">
        <f t="shared" si="0"/>
        <v>0.19050038100076203</v>
      </c>
      <c r="C36" s="66" t="s">
        <v>66</v>
      </c>
      <c r="D36" s="67">
        <v>17</v>
      </c>
      <c r="E36" s="67">
        <v>1493</v>
      </c>
      <c r="F36" s="22">
        <f t="shared" si="1"/>
        <v>677.07550000000003</v>
      </c>
      <c r="G36" s="22">
        <f t="shared" si="2"/>
        <v>6639.8085983000001</v>
      </c>
      <c r="H36" s="67">
        <v>38.5</v>
      </c>
      <c r="I36" s="22">
        <f t="shared" si="6"/>
        <v>1264.8860677482858</v>
      </c>
      <c r="J36" s="22">
        <f t="shared" si="7"/>
        <v>148.22499999999999</v>
      </c>
      <c r="K36" s="24">
        <f t="shared" si="8"/>
        <v>11.718446726499717</v>
      </c>
    </row>
    <row r="37" spans="1:11" ht="13.8" thickBot="1">
      <c r="A37" s="65">
        <v>17.5</v>
      </c>
      <c r="B37" s="23">
        <f t="shared" si="0"/>
        <v>0.44450088900177803</v>
      </c>
      <c r="C37" s="66" t="s">
        <v>66</v>
      </c>
      <c r="D37" s="67">
        <v>18</v>
      </c>
      <c r="E37" s="67">
        <v>4795</v>
      </c>
      <c r="F37" s="22">
        <f t="shared" si="1"/>
        <v>2174.5325000000003</v>
      </c>
      <c r="G37" s="22">
        <f t="shared" si="2"/>
        <v>21324.770414500003</v>
      </c>
      <c r="H37" s="67">
        <v>87.2</v>
      </c>
      <c r="I37" s="22">
        <f t="shared" si="6"/>
        <v>9478.8794070040658</v>
      </c>
      <c r="J37" s="22">
        <f t="shared" si="7"/>
        <v>760.38400000000001</v>
      </c>
      <c r="K37" s="24">
        <f t="shared" si="8"/>
        <v>8.0218765040743385</v>
      </c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1" sqref="J1"/>
    </sheetView>
  </sheetViews>
  <sheetFormatPr defaultRowHeight="13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No Load</vt:lpstr>
      <vt:lpstr>No Load repeat</vt:lpstr>
      <vt:lpstr>50 ohm</vt:lpstr>
      <vt:lpstr>25 ohm</vt:lpstr>
      <vt:lpstr>10 ohm</vt:lpstr>
      <vt:lpstr>5 ohm</vt:lpstr>
      <vt:lpstr>Summary of data</vt:lpstr>
      <vt:lpstr>Effect of Temperature</vt:lpstr>
      <vt:lpstr>Graphs</vt:lpstr>
      <vt:lpstr>Seal Drag Test - No oil</vt:lpstr>
      <vt:lpstr>Drag Test - No inner gerotor</vt:lpstr>
      <vt:lpstr>Gerotorless piston- No  oil</vt:lpstr>
      <vt:lpstr>Gerotorless Piston- With oil</vt:lpstr>
      <vt:lpstr>Ball Bearing setup</vt:lpstr>
      <vt:lpstr>Ball Bearing 2</vt:lpstr>
      <vt:lpstr>3p40 flow restriction</vt:lpstr>
      <vt:lpstr>After 02-11  deployment</vt:lpstr>
      <vt:lpstr>Comparison chart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mcgill</dc:creator>
  <cp:lastModifiedBy>Francois</cp:lastModifiedBy>
  <dcterms:created xsi:type="dcterms:W3CDTF">2010-10-13T22:12:25Z</dcterms:created>
  <dcterms:modified xsi:type="dcterms:W3CDTF">2011-03-02T17:50:31Z</dcterms:modified>
</cp:coreProperties>
</file>