
<file path=[Content_Types].xml><?xml version="1.0" encoding="utf-8"?>
<Types xmlns="http://schemas.openxmlformats.org/package/2006/content-types"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theme/theme1.xml" ContentType="application/vnd.openxmlformats-officedocument.theme+xml"/>
  <Override PartName="/xl/charts/chart1.xml" ContentType="application/vnd.openxmlformats-officedocument.drawingml.chart+xml"/>
  <Override PartName="/xl/charts/chart3.xml" ContentType="application/vnd.openxmlformats-officedocument.drawingml.chart+xml"/>
  <Override PartName="/xl/worksheets/sheet4.xml" ContentType="application/vnd.openxmlformats-officedocument.spreadsheetml.worksheet+xml"/>
  <Default Extension="xml" ContentType="application/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drawings/drawing3.xml" ContentType="application/vnd.openxmlformats-officedocument.drawing+xml"/>
  <Override PartName="/xl/charts/chart2.xml" ContentType="application/vnd.openxmlformats-officedocument.drawingml.chart+xml"/>
  <Default Extension="jpeg" ContentType="image/jpeg"/>
  <Override PartName="/xl/worksheets/sheet3.xml" ContentType="application/vnd.openxmlformats-officedocument.spreadsheetml.worksheet+xml"/>
  <Default Extension="rels" ContentType="application/vnd.openxmlformats-package.relationship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040" yWindow="380" windowWidth="27420" windowHeight="20840" tabRatio="500" activeTab="3"/>
  </bookViews>
  <sheets>
    <sheet name="Data" sheetId="1" r:id="rId1"/>
    <sheet name="Damp" sheetId="2" r:id="rId2"/>
    <sheet name="Pwr" sheetId="3" r:id="rId3"/>
    <sheet name="Eff" sheetId="4" r:id="rId4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11" i="2"/>
  <c r="A10"/>
  <c r="A9"/>
  <c r="A8"/>
  <c r="A7"/>
  <c r="A6"/>
  <c r="A5"/>
  <c r="F11"/>
  <c r="E11"/>
  <c r="D11"/>
  <c r="F10"/>
  <c r="E10"/>
  <c r="D10"/>
  <c r="F9"/>
  <c r="E9"/>
  <c r="D9"/>
  <c r="F8"/>
  <c r="E8"/>
  <c r="D8"/>
  <c r="F7"/>
  <c r="E7"/>
  <c r="D7"/>
  <c r="F6"/>
  <c r="E6"/>
  <c r="D6"/>
  <c r="F5"/>
  <c r="E5"/>
  <c r="D5"/>
  <c r="C11"/>
  <c r="C10"/>
  <c r="C9"/>
  <c r="C8"/>
  <c r="C7"/>
  <c r="C6"/>
  <c r="C5"/>
  <c r="B11"/>
  <c r="B10"/>
  <c r="B9"/>
  <c r="B8"/>
  <c r="B7"/>
  <c r="B6"/>
  <c r="B5"/>
  <c r="L39" i="1"/>
  <c r="F39"/>
  <c r="G39"/>
  <c r="H39"/>
  <c r="I39"/>
  <c r="B39"/>
  <c r="M39"/>
  <c r="L38"/>
  <c r="F38"/>
  <c r="G38"/>
  <c r="H38"/>
  <c r="I38"/>
  <c r="B38"/>
  <c r="M38"/>
  <c r="L37"/>
  <c r="F37"/>
  <c r="G37"/>
  <c r="H37"/>
  <c r="I37"/>
  <c r="B37"/>
  <c r="M37"/>
  <c r="L36"/>
  <c r="F36"/>
  <c r="G36"/>
  <c r="H36"/>
  <c r="I36"/>
  <c r="B36"/>
  <c r="M36"/>
  <c r="L35"/>
  <c r="F35"/>
  <c r="G35"/>
  <c r="H35"/>
  <c r="I35"/>
  <c r="B35"/>
  <c r="M35"/>
  <c r="L34"/>
  <c r="F34"/>
  <c r="G34"/>
  <c r="H34"/>
  <c r="I34"/>
  <c r="B34"/>
  <c r="M34"/>
  <c r="L33"/>
  <c r="F33"/>
  <c r="G33"/>
  <c r="H33"/>
  <c r="I33"/>
  <c r="B33"/>
  <c r="M33"/>
  <c r="L32"/>
  <c r="F32"/>
  <c r="G32"/>
  <c r="H32"/>
  <c r="I32"/>
  <c r="B32"/>
  <c r="M32"/>
  <c r="L31"/>
  <c r="F31"/>
  <c r="G31"/>
  <c r="H31"/>
  <c r="I31"/>
  <c r="B31"/>
  <c r="M31"/>
  <c r="L30"/>
  <c r="F30"/>
  <c r="G30"/>
  <c r="H30"/>
  <c r="I30"/>
  <c r="B30"/>
  <c r="M30"/>
  <c r="L29"/>
  <c r="F29"/>
  <c r="G29"/>
  <c r="H29"/>
  <c r="I29"/>
  <c r="B29"/>
  <c r="M29"/>
  <c r="L28"/>
  <c r="F28"/>
  <c r="G28"/>
  <c r="H28"/>
  <c r="I28"/>
  <c r="B28"/>
  <c r="M28"/>
  <c r="L27"/>
  <c r="F27"/>
  <c r="G27"/>
  <c r="H27"/>
  <c r="I27"/>
  <c r="B27"/>
  <c r="M27"/>
  <c r="L26"/>
  <c r="F26"/>
  <c r="G26"/>
  <c r="H26"/>
  <c r="I26"/>
  <c r="B26"/>
  <c r="M26"/>
  <c r="L25"/>
  <c r="F25"/>
  <c r="G25"/>
  <c r="H25"/>
  <c r="I25"/>
  <c r="B25"/>
  <c r="M25"/>
  <c r="L24"/>
  <c r="F24"/>
  <c r="G24"/>
  <c r="H24"/>
  <c r="I24"/>
  <c r="B24"/>
  <c r="M24"/>
  <c r="L23"/>
  <c r="F23"/>
  <c r="G23"/>
  <c r="H23"/>
  <c r="I23"/>
  <c r="B23"/>
  <c r="M23"/>
  <c r="L22"/>
  <c r="F22"/>
  <c r="G22"/>
  <c r="H22"/>
  <c r="I22"/>
  <c r="B22"/>
  <c r="M22"/>
  <c r="L21"/>
  <c r="F21"/>
  <c r="G21"/>
  <c r="H21"/>
  <c r="I21"/>
  <c r="B21"/>
  <c r="M21"/>
  <c r="L20"/>
  <c r="F20"/>
  <c r="G20"/>
  <c r="H20"/>
  <c r="I20"/>
  <c r="B20"/>
  <c r="M20"/>
  <c r="L19"/>
  <c r="F19"/>
  <c r="G19"/>
  <c r="H19"/>
  <c r="I19"/>
  <c r="B19"/>
  <c r="M19"/>
  <c r="L18"/>
  <c r="F18"/>
  <c r="G18"/>
  <c r="H18"/>
  <c r="I18"/>
  <c r="B18"/>
  <c r="M18"/>
  <c r="L17"/>
  <c r="F17"/>
  <c r="G17"/>
  <c r="H17"/>
  <c r="I17"/>
  <c r="B17"/>
  <c r="M17"/>
  <c r="L16"/>
  <c r="F16"/>
  <c r="G16"/>
  <c r="H16"/>
  <c r="I16"/>
  <c r="B16"/>
  <c r="M16"/>
  <c r="L15"/>
  <c r="F15"/>
  <c r="G15"/>
  <c r="H15"/>
  <c r="I15"/>
  <c r="B15"/>
  <c r="M15"/>
  <c r="L14"/>
  <c r="F14"/>
  <c r="G14"/>
  <c r="H14"/>
  <c r="I14"/>
  <c r="B14"/>
  <c r="M14"/>
  <c r="L13"/>
  <c r="F13"/>
  <c r="G13"/>
  <c r="H13"/>
  <c r="I13"/>
  <c r="B13"/>
  <c r="M13"/>
  <c r="L12"/>
  <c r="F12"/>
  <c r="G12"/>
  <c r="H12"/>
  <c r="I12"/>
  <c r="B12"/>
  <c r="M12"/>
  <c r="L11"/>
  <c r="F11"/>
  <c r="G11"/>
  <c r="H11"/>
  <c r="I11"/>
  <c r="B11"/>
  <c r="M11"/>
  <c r="L10"/>
  <c r="F10"/>
  <c r="G10"/>
  <c r="H10"/>
  <c r="I10"/>
  <c r="B10"/>
  <c r="M10"/>
  <c r="L9"/>
  <c r="F9"/>
  <c r="G9"/>
  <c r="H9"/>
  <c r="I9"/>
  <c r="B9"/>
  <c r="M9"/>
  <c r="L8"/>
  <c r="F8"/>
  <c r="G8"/>
  <c r="H8"/>
  <c r="I8"/>
  <c r="B8"/>
  <c r="M8"/>
  <c r="L7"/>
  <c r="F7"/>
  <c r="G7"/>
  <c r="H7"/>
  <c r="I7"/>
  <c r="B7"/>
  <c r="M7"/>
  <c r="L6"/>
  <c r="F6"/>
  <c r="G6"/>
  <c r="H6"/>
  <c r="I6"/>
  <c r="B6"/>
  <c r="M6"/>
  <c r="L40"/>
  <c r="F40"/>
  <c r="G40"/>
  <c r="H40"/>
  <c r="I40"/>
  <c r="B40"/>
  <c r="M40"/>
  <c r="P6"/>
  <c r="Q7"/>
  <c r="E11" i="4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A11"/>
  <c r="A10"/>
  <c r="A9"/>
  <c r="A8"/>
  <c r="A7"/>
  <c r="A6"/>
  <c r="A5"/>
  <c r="E11" i="3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A11"/>
  <c r="A10"/>
  <c r="A9"/>
  <c r="A8"/>
  <c r="A7"/>
  <c r="A6"/>
  <c r="A5"/>
</calcChain>
</file>

<file path=xl/sharedStrings.xml><?xml version="1.0" encoding="utf-8"?>
<sst xmlns="http://schemas.openxmlformats.org/spreadsheetml/2006/main" count="36" uniqueCount="26">
  <si>
    <t>Power Buoy Generator Test 3</t>
    <phoneticPr fontId="1" type="noConversion"/>
  </si>
  <si>
    <t>Generator with Spring and Electrical Load</t>
    <phoneticPr fontId="1" type="noConversion"/>
  </si>
  <si>
    <t>Gross Force (lbf)</t>
    <phoneticPr fontId="1" type="noConversion"/>
  </si>
  <si>
    <t>Upper Press (psi)</t>
    <phoneticPr fontId="1" type="noConversion"/>
  </si>
  <si>
    <t>Lower Press (psi)</t>
    <phoneticPr fontId="1" type="noConversion"/>
  </si>
  <si>
    <t>Spring Force (lbf)</t>
    <phoneticPr fontId="1" type="noConversion"/>
  </si>
  <si>
    <t>Net Force (lbf)</t>
    <phoneticPr fontId="1" type="noConversion"/>
  </si>
  <si>
    <t>Net Force (kgf)</t>
    <phoneticPr fontId="1" type="noConversion"/>
  </si>
  <si>
    <t>Velocity (in/s)</t>
    <phoneticPr fontId="1" type="noConversion"/>
  </si>
  <si>
    <t>Velocity (m/s)</t>
  </si>
  <si>
    <t>Velocity (m/s)</t>
    <phoneticPr fontId="1" type="noConversion"/>
  </si>
  <si>
    <t>Net Force (N)</t>
    <phoneticPr fontId="1" type="noConversion"/>
  </si>
  <si>
    <t>Load (ohms)</t>
    <phoneticPr fontId="1" type="noConversion"/>
  </si>
  <si>
    <t>Output (V)</t>
    <phoneticPr fontId="1" type="noConversion"/>
  </si>
  <si>
    <t>Output (W)</t>
    <phoneticPr fontId="1" type="noConversion"/>
  </si>
  <si>
    <t>start</t>
    <phoneticPr fontId="1" type="noConversion"/>
  </si>
  <si>
    <t>end</t>
    <phoneticPr fontId="1" type="noConversion"/>
  </si>
  <si>
    <t>time</t>
    <phoneticPr fontId="1" type="noConversion"/>
  </si>
  <si>
    <t>position</t>
    <phoneticPr fontId="1" type="noConversion"/>
  </si>
  <si>
    <t>Efficiency (%)</t>
    <phoneticPr fontId="1" type="noConversion"/>
  </si>
  <si>
    <t>Open</t>
    <phoneticPr fontId="1" type="noConversion"/>
  </si>
  <si>
    <t>50 ohm</t>
    <phoneticPr fontId="1" type="noConversion"/>
  </si>
  <si>
    <t>25 ohm</t>
    <phoneticPr fontId="1" type="noConversion"/>
  </si>
  <si>
    <t>10 ohm</t>
    <phoneticPr fontId="1" type="noConversion"/>
  </si>
  <si>
    <t>5 ohm</t>
    <phoneticPr fontId="1" type="noConversion"/>
  </si>
  <si>
    <t>kgf at various loads:</t>
    <phoneticPr fontId="1" type="noConversion"/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</si>
</sst>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5" fontId="0" fillId="0" borderId="0" xfId="0" applyNumberFormat="1"/>
    <xf numFmtId="0" fontId="0" fillId="0" borderId="1" xfId="0" applyBorder="1"/>
    <xf numFmtId="1" fontId="0" fillId="0" borderId="0" xfId="0" applyNumberFormat="1"/>
    <xf numFmtId="1" fontId="0" fillId="0" borderId="1" xfId="0" applyNumberFormat="1" applyBorder="1"/>
    <xf numFmtId="1" fontId="0" fillId="0" borderId="0" xfId="0" applyNumberFormat="1"/>
    <xf numFmtId="1" fontId="0" fillId="0" borderId="1" xfId="0" applyNumberFormat="1" applyBorder="1"/>
    <xf numFmtId="0" fontId="0" fillId="0" borderId="0" xfId="0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0" xfId="0" applyNumberFormat="1"/>
    <xf numFmtId="1" fontId="0" fillId="0" borderId="1" xfId="0" applyNumberFormat="1" applyBorder="1"/>
    <xf numFmtId="1" fontId="0" fillId="0" borderId="0" xfId="0" applyNumberFormat="1"/>
    <xf numFmtId="1" fontId="0" fillId="0" borderId="1" xfId="0" applyNumberFormat="1" applyBorder="1"/>
    <xf numFmtId="164" fontId="0" fillId="0" borderId="0" xfId="0" applyNumberFormat="1"/>
    <xf numFmtId="164" fontId="0" fillId="0" borderId="1" xfId="0" applyNumberFormat="1" applyBorder="1"/>
    <xf numFmtId="1" fontId="0" fillId="0" borderId="1" xfId="0" applyNumberFormat="1" applyBorder="1"/>
    <xf numFmtId="1" fontId="0" fillId="0" borderId="0" xfId="0" applyNumberFormat="1"/>
    <xf numFmtId="1" fontId="0" fillId="0" borderId="1" xfId="0" applyNumberFormat="1" applyBorder="1"/>
    <xf numFmtId="1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165" fontId="0" fillId="0" borderId="1" xfId="0" applyNumberFormat="1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style val="2"/>
  <c:chart>
    <c:title>
      <c:tx>
        <c:rich>
          <a:bodyPr/>
          <a:lstStyle/>
          <a:p>
            <a:pPr>
              <a:defRPr/>
            </a:pPr>
            <a:r>
              <a:rPr lang="en-US"/>
              <a:t>OceanGen Damping Force (MBARI Tests)</a:t>
            </a:r>
          </a:p>
        </c:rich>
      </c:tx>
      <c:layout>
        <c:manualLayout>
          <c:xMode val="edge"/>
          <c:yMode val="edge"/>
          <c:x val="0.300359112499601"/>
          <c:y val="0.0"/>
        </c:manualLayout>
      </c:layout>
    </c:title>
    <c:plotArea>
      <c:layout>
        <c:manualLayout>
          <c:layoutTarget val="inner"/>
          <c:xMode val="edge"/>
          <c:yMode val="edge"/>
          <c:x val="0.141257929803309"/>
          <c:y val="0.102436524381821"/>
          <c:w val="0.639995188101487"/>
          <c:h val="0.799648950131234"/>
        </c:manualLayout>
      </c:layout>
      <c:scatterChart>
        <c:scatterStyle val="lineMarker"/>
        <c:ser>
          <c:idx val="0"/>
          <c:order val="0"/>
          <c:tx>
            <c:strRef>
              <c:f>Damp!$B$4</c:f>
              <c:strCache>
                <c:ptCount val="1"/>
                <c:pt idx="0">
                  <c:v>Open</c:v>
                </c:pt>
              </c:strCache>
            </c:strRef>
          </c:tx>
          <c:xVal>
            <c:numRef>
              <c:f>Damp!$A$5:$A$11</c:f>
              <c:numCache>
                <c:formatCode>0.000</c:formatCode>
                <c:ptCount val="7"/>
                <c:pt idx="0">
                  <c:v>0.0381000762001524</c:v>
                </c:pt>
                <c:pt idx="1">
                  <c:v>0.063500127000254</c:v>
                </c:pt>
                <c:pt idx="2">
                  <c:v>0.127000254000508</c:v>
                </c:pt>
                <c:pt idx="3">
                  <c:v>0.190500381000762</c:v>
                </c:pt>
                <c:pt idx="4">
                  <c:v>0.254000508001016</c:v>
                </c:pt>
                <c:pt idx="5">
                  <c:v>0.31750063500127</c:v>
                </c:pt>
                <c:pt idx="6">
                  <c:v>0.381000762001524</c:v>
                </c:pt>
              </c:numCache>
            </c:numRef>
          </c:xVal>
          <c:yVal>
            <c:numRef>
              <c:f>Damp!$B$5:$B$11</c:f>
              <c:numCache>
                <c:formatCode>0</c:formatCode>
                <c:ptCount val="7"/>
                <c:pt idx="0">
                  <c:v>127.6884</c:v>
                </c:pt>
                <c:pt idx="1">
                  <c:v>172.5948</c:v>
                </c:pt>
                <c:pt idx="2">
                  <c:v>349.9524</c:v>
                </c:pt>
                <c:pt idx="3">
                  <c:v>547.0416</c:v>
                </c:pt>
                <c:pt idx="4">
                  <c:v>851.4072</c:v>
                </c:pt>
                <c:pt idx="5">
                  <c:v>1105.1964</c:v>
                </c:pt>
                <c:pt idx="6">
                  <c:v>1541.7864</c:v>
                </c:pt>
              </c:numCache>
            </c:numRef>
          </c:yVal>
        </c:ser>
        <c:ser>
          <c:idx val="1"/>
          <c:order val="1"/>
          <c:tx>
            <c:strRef>
              <c:f>Damp!$C$4</c:f>
              <c:strCache>
                <c:ptCount val="1"/>
                <c:pt idx="0">
                  <c:v>50 ohm</c:v>
                </c:pt>
              </c:strCache>
            </c:strRef>
          </c:tx>
          <c:xVal>
            <c:numRef>
              <c:f>Damp!$A$5:$A$11</c:f>
              <c:numCache>
                <c:formatCode>0.000</c:formatCode>
                <c:ptCount val="7"/>
                <c:pt idx="0">
                  <c:v>0.0381000762001524</c:v>
                </c:pt>
                <c:pt idx="1">
                  <c:v>0.063500127000254</c:v>
                </c:pt>
                <c:pt idx="2">
                  <c:v>0.127000254000508</c:v>
                </c:pt>
                <c:pt idx="3">
                  <c:v>0.190500381000762</c:v>
                </c:pt>
                <c:pt idx="4">
                  <c:v>0.254000508001016</c:v>
                </c:pt>
                <c:pt idx="5">
                  <c:v>0.31750063500127</c:v>
                </c:pt>
                <c:pt idx="6">
                  <c:v>0.381000762001524</c:v>
                </c:pt>
              </c:numCache>
            </c:numRef>
          </c:xVal>
          <c:yVal>
            <c:numRef>
              <c:f>Damp!$C$5:$C$11</c:f>
              <c:numCache>
                <c:formatCode>0</c:formatCode>
                <c:ptCount val="7"/>
                <c:pt idx="0">
                  <c:v>171.4608</c:v>
                </c:pt>
                <c:pt idx="1">
                  <c:v>272.6136</c:v>
                </c:pt>
                <c:pt idx="2">
                  <c:v>483.5376</c:v>
                </c:pt>
                <c:pt idx="3">
                  <c:v>704.8944</c:v>
                </c:pt>
                <c:pt idx="4">
                  <c:v>968.6628000000001</c:v>
                </c:pt>
                <c:pt idx="5">
                  <c:v>1256.9256</c:v>
                </c:pt>
                <c:pt idx="6">
                  <c:v>1663.1244</c:v>
                </c:pt>
              </c:numCache>
            </c:numRef>
          </c:yVal>
        </c:ser>
        <c:ser>
          <c:idx val="2"/>
          <c:order val="2"/>
          <c:tx>
            <c:strRef>
              <c:f>Damp!$D$4</c:f>
              <c:strCache>
                <c:ptCount val="1"/>
                <c:pt idx="0">
                  <c:v>25 ohm</c:v>
                </c:pt>
              </c:strCache>
            </c:strRef>
          </c:tx>
          <c:xVal>
            <c:numRef>
              <c:f>Damp!$A$5:$A$11</c:f>
              <c:numCache>
                <c:formatCode>0.000</c:formatCode>
                <c:ptCount val="7"/>
                <c:pt idx="0">
                  <c:v>0.0381000762001524</c:v>
                </c:pt>
                <c:pt idx="1">
                  <c:v>0.063500127000254</c:v>
                </c:pt>
                <c:pt idx="2">
                  <c:v>0.127000254000508</c:v>
                </c:pt>
                <c:pt idx="3">
                  <c:v>0.190500381000762</c:v>
                </c:pt>
                <c:pt idx="4">
                  <c:v>0.254000508001016</c:v>
                </c:pt>
                <c:pt idx="5">
                  <c:v>0.31750063500127</c:v>
                </c:pt>
                <c:pt idx="6">
                  <c:v>0.381000762001524</c:v>
                </c:pt>
              </c:numCache>
            </c:numRef>
          </c:xVal>
          <c:yVal>
            <c:numRef>
              <c:f>Damp!$D$5:$D$11</c:f>
              <c:numCache>
                <c:formatCode>0</c:formatCode>
                <c:ptCount val="7"/>
                <c:pt idx="0">
                  <c:v>191.8728</c:v>
                </c:pt>
                <c:pt idx="1">
                  <c:v>297.108</c:v>
                </c:pt>
                <c:pt idx="2">
                  <c:v>527.7636</c:v>
                </c:pt>
                <c:pt idx="3">
                  <c:v>767.2644</c:v>
                </c:pt>
                <c:pt idx="4">
                  <c:v>1043.0532</c:v>
                </c:pt>
                <c:pt idx="5">
                  <c:v>1462.6332</c:v>
                </c:pt>
                <c:pt idx="6">
                  <c:v>1737.288</c:v>
                </c:pt>
              </c:numCache>
            </c:numRef>
          </c:yVal>
        </c:ser>
        <c:ser>
          <c:idx val="3"/>
          <c:order val="3"/>
          <c:tx>
            <c:strRef>
              <c:f>Damp!$E$4</c:f>
              <c:strCache>
                <c:ptCount val="1"/>
                <c:pt idx="0">
                  <c:v>10 ohm</c:v>
                </c:pt>
              </c:strCache>
            </c:strRef>
          </c:tx>
          <c:xVal>
            <c:numRef>
              <c:f>Damp!$A$5:$A$11</c:f>
              <c:numCache>
                <c:formatCode>0.000</c:formatCode>
                <c:ptCount val="7"/>
                <c:pt idx="0">
                  <c:v>0.0381000762001524</c:v>
                </c:pt>
                <c:pt idx="1">
                  <c:v>0.063500127000254</c:v>
                </c:pt>
                <c:pt idx="2">
                  <c:v>0.127000254000508</c:v>
                </c:pt>
                <c:pt idx="3">
                  <c:v>0.190500381000762</c:v>
                </c:pt>
                <c:pt idx="4">
                  <c:v>0.254000508001016</c:v>
                </c:pt>
                <c:pt idx="5">
                  <c:v>0.31750063500127</c:v>
                </c:pt>
                <c:pt idx="6">
                  <c:v>0.381000762001524</c:v>
                </c:pt>
              </c:numCache>
            </c:numRef>
          </c:xVal>
          <c:yVal>
            <c:numRef>
              <c:f>Damp!$E$5:$E$11</c:f>
              <c:numCache>
                <c:formatCode>0</c:formatCode>
                <c:ptCount val="7"/>
                <c:pt idx="0">
                  <c:v>177.8112</c:v>
                </c:pt>
                <c:pt idx="1">
                  <c:v>280.3248</c:v>
                </c:pt>
                <c:pt idx="2">
                  <c:v>561.7836</c:v>
                </c:pt>
                <c:pt idx="3">
                  <c:v>987.2604</c:v>
                </c:pt>
                <c:pt idx="4">
                  <c:v>1183.2156</c:v>
                </c:pt>
                <c:pt idx="5">
                  <c:v>1667.7738</c:v>
                </c:pt>
                <c:pt idx="6">
                  <c:v>1930.7484</c:v>
                </c:pt>
              </c:numCache>
            </c:numRef>
          </c:yVal>
        </c:ser>
        <c:ser>
          <c:idx val="4"/>
          <c:order val="4"/>
          <c:tx>
            <c:strRef>
              <c:f>Damp!$F$4</c:f>
              <c:strCache>
                <c:ptCount val="1"/>
                <c:pt idx="0">
                  <c:v>5 ohm</c:v>
                </c:pt>
              </c:strCache>
            </c:strRef>
          </c:tx>
          <c:xVal>
            <c:numRef>
              <c:f>Damp!$A$5:$A$11</c:f>
              <c:numCache>
                <c:formatCode>0.000</c:formatCode>
                <c:ptCount val="7"/>
                <c:pt idx="0">
                  <c:v>0.0381000762001524</c:v>
                </c:pt>
                <c:pt idx="1">
                  <c:v>0.063500127000254</c:v>
                </c:pt>
                <c:pt idx="2">
                  <c:v>0.127000254000508</c:v>
                </c:pt>
                <c:pt idx="3">
                  <c:v>0.190500381000762</c:v>
                </c:pt>
                <c:pt idx="4">
                  <c:v>0.254000508001016</c:v>
                </c:pt>
                <c:pt idx="5">
                  <c:v>0.31750063500127</c:v>
                </c:pt>
                <c:pt idx="6">
                  <c:v>0.381000762001524</c:v>
                </c:pt>
              </c:numCache>
            </c:numRef>
          </c:xVal>
          <c:yVal>
            <c:numRef>
              <c:f>Damp!$F$5:$F$11</c:f>
              <c:numCache>
                <c:formatCode>0</c:formatCode>
                <c:ptCount val="7"/>
                <c:pt idx="0">
                  <c:v>198.5634</c:v>
                </c:pt>
                <c:pt idx="1">
                  <c:v>325.6848</c:v>
                </c:pt>
                <c:pt idx="2">
                  <c:v>675.297</c:v>
                </c:pt>
                <c:pt idx="3">
                  <c:v>979.5492</c:v>
                </c:pt>
                <c:pt idx="4">
                  <c:v>1272.2346</c:v>
                </c:pt>
                <c:pt idx="5">
                  <c:v>1639.5372</c:v>
                </c:pt>
                <c:pt idx="6">
                  <c:v>2110.0338</c:v>
                </c:pt>
              </c:numCache>
            </c:numRef>
          </c:yVal>
        </c:ser>
        <c:axId val="519408568"/>
        <c:axId val="519450808"/>
      </c:scatterChart>
      <c:valAx>
        <c:axId val="5194085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Velocity (m/s)</a:t>
                </a:r>
              </a:p>
            </c:rich>
          </c:tx>
        </c:title>
        <c:numFmt formatCode="0.000" sourceLinked="1"/>
        <c:tickLblPos val="nextTo"/>
        <c:crossAx val="519450808"/>
        <c:crosses val="autoZero"/>
        <c:crossBetween val="midCat"/>
      </c:valAx>
      <c:valAx>
        <c:axId val="5194508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Force (kgf)</a:t>
                </a:r>
              </a:p>
            </c:rich>
          </c:tx>
        </c:title>
        <c:numFmt formatCode="0" sourceLinked="1"/>
        <c:tickLblPos val="nextTo"/>
        <c:crossAx val="519408568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style val="2"/>
  <c:chart>
    <c:title>
      <c:tx>
        <c:rich>
          <a:bodyPr/>
          <a:lstStyle/>
          <a:p>
            <a:pPr>
              <a:defRPr/>
            </a:pPr>
            <a:r>
              <a:rPr lang="en-US"/>
              <a:t>OceanGen Electrical Power (MBARI Tests)</a:t>
            </a:r>
          </a:p>
        </c:rich>
      </c:tx>
    </c:title>
    <c:plotArea>
      <c:layout/>
      <c:scatterChart>
        <c:scatterStyle val="lineMarker"/>
        <c:ser>
          <c:idx val="0"/>
          <c:order val="0"/>
          <c:tx>
            <c:strRef>
              <c:f>Pwr!$B$4</c:f>
              <c:strCache>
                <c:ptCount val="1"/>
                <c:pt idx="0">
                  <c:v>50 ohm</c:v>
                </c:pt>
              </c:strCache>
            </c:strRef>
          </c:tx>
          <c:xVal>
            <c:numRef>
              <c:f>Pwr!$A$5:$A$11</c:f>
              <c:numCache>
                <c:formatCode>0.000</c:formatCode>
                <c:ptCount val="7"/>
                <c:pt idx="0">
                  <c:v>0.0381000762001524</c:v>
                </c:pt>
                <c:pt idx="1">
                  <c:v>0.063500127000254</c:v>
                </c:pt>
                <c:pt idx="2">
                  <c:v>0.127000254000508</c:v>
                </c:pt>
                <c:pt idx="3">
                  <c:v>0.190500381000762</c:v>
                </c:pt>
                <c:pt idx="4">
                  <c:v>0.254000508001016</c:v>
                </c:pt>
                <c:pt idx="5">
                  <c:v>0.31750063500127</c:v>
                </c:pt>
                <c:pt idx="6">
                  <c:v>0.381000762001524</c:v>
                </c:pt>
              </c:numCache>
            </c:numRef>
          </c:xVal>
          <c:yVal>
            <c:numRef>
              <c:f>Pwr!$B$5:$B$11</c:f>
              <c:numCache>
                <c:formatCode>0</c:formatCode>
                <c:ptCount val="7"/>
                <c:pt idx="0">
                  <c:v>0.8192</c:v>
                </c:pt>
                <c:pt idx="1">
                  <c:v>3.276800000000001</c:v>
                </c:pt>
                <c:pt idx="2">
                  <c:v>18.4832</c:v>
                </c:pt>
                <c:pt idx="3">
                  <c:v>46.6578</c:v>
                </c:pt>
                <c:pt idx="4">
                  <c:v>90.04819999999998</c:v>
                </c:pt>
                <c:pt idx="5">
                  <c:v>146.205</c:v>
                </c:pt>
                <c:pt idx="6">
                  <c:v>198.8018</c:v>
                </c:pt>
              </c:numCache>
            </c:numRef>
          </c:yVal>
        </c:ser>
        <c:ser>
          <c:idx val="1"/>
          <c:order val="1"/>
          <c:tx>
            <c:strRef>
              <c:f>Pwr!$C$4</c:f>
              <c:strCache>
                <c:ptCount val="1"/>
                <c:pt idx="0">
                  <c:v>25 ohm</c:v>
                </c:pt>
              </c:strCache>
            </c:strRef>
          </c:tx>
          <c:xVal>
            <c:numRef>
              <c:f>Pwr!$A$5:$A$11</c:f>
              <c:numCache>
                <c:formatCode>0.000</c:formatCode>
                <c:ptCount val="7"/>
                <c:pt idx="0">
                  <c:v>0.0381000762001524</c:v>
                </c:pt>
                <c:pt idx="1">
                  <c:v>0.063500127000254</c:v>
                </c:pt>
                <c:pt idx="2">
                  <c:v>0.127000254000508</c:v>
                </c:pt>
                <c:pt idx="3">
                  <c:v>0.190500381000762</c:v>
                </c:pt>
                <c:pt idx="4">
                  <c:v>0.254000508001016</c:v>
                </c:pt>
                <c:pt idx="5">
                  <c:v>0.31750063500127</c:v>
                </c:pt>
                <c:pt idx="6">
                  <c:v>0.381000762001524</c:v>
                </c:pt>
              </c:numCache>
            </c:numRef>
          </c:xVal>
          <c:yVal>
            <c:numRef>
              <c:f>Pwr!$C$5:$C$11</c:f>
              <c:numCache>
                <c:formatCode>0</c:formatCode>
                <c:ptCount val="7"/>
                <c:pt idx="0">
                  <c:v>1.6384</c:v>
                </c:pt>
                <c:pt idx="1">
                  <c:v>4.7524</c:v>
                </c:pt>
                <c:pt idx="2">
                  <c:v>32.0356</c:v>
                </c:pt>
                <c:pt idx="3">
                  <c:v>82.4464</c:v>
                </c:pt>
                <c:pt idx="4">
                  <c:v>159.7696</c:v>
                </c:pt>
                <c:pt idx="5">
                  <c:v>240.8704</c:v>
                </c:pt>
                <c:pt idx="6">
                  <c:v>329.7856</c:v>
                </c:pt>
              </c:numCache>
            </c:numRef>
          </c:yVal>
        </c:ser>
        <c:ser>
          <c:idx val="2"/>
          <c:order val="2"/>
          <c:tx>
            <c:strRef>
              <c:f>Pwr!$D$4</c:f>
              <c:strCache>
                <c:ptCount val="1"/>
                <c:pt idx="0">
                  <c:v>10 ohm</c:v>
                </c:pt>
              </c:strCache>
            </c:strRef>
          </c:tx>
          <c:xVal>
            <c:numRef>
              <c:f>Pwr!$A$5:$A$11</c:f>
              <c:numCache>
                <c:formatCode>0.000</c:formatCode>
                <c:ptCount val="7"/>
                <c:pt idx="0">
                  <c:v>0.0381000762001524</c:v>
                </c:pt>
                <c:pt idx="1">
                  <c:v>0.063500127000254</c:v>
                </c:pt>
                <c:pt idx="2">
                  <c:v>0.127000254000508</c:v>
                </c:pt>
                <c:pt idx="3">
                  <c:v>0.190500381000762</c:v>
                </c:pt>
                <c:pt idx="4">
                  <c:v>0.254000508001016</c:v>
                </c:pt>
                <c:pt idx="5">
                  <c:v>0.31750063500127</c:v>
                </c:pt>
                <c:pt idx="6">
                  <c:v>0.381000762001524</c:v>
                </c:pt>
              </c:numCache>
            </c:numRef>
          </c:xVal>
          <c:yVal>
            <c:numRef>
              <c:f>Pwr!$D$5:$D$11</c:f>
              <c:numCache>
                <c:formatCode>0</c:formatCode>
                <c:ptCount val="7"/>
                <c:pt idx="0">
                  <c:v>3.136</c:v>
                </c:pt>
                <c:pt idx="1">
                  <c:v>11.236</c:v>
                </c:pt>
                <c:pt idx="2">
                  <c:v>60.51600000000001</c:v>
                </c:pt>
                <c:pt idx="3">
                  <c:v>133.956</c:v>
                </c:pt>
                <c:pt idx="4">
                  <c:v>284.089</c:v>
                </c:pt>
                <c:pt idx="5">
                  <c:v>404.496</c:v>
                </c:pt>
                <c:pt idx="6">
                  <c:v>609.9609999999999</c:v>
                </c:pt>
              </c:numCache>
            </c:numRef>
          </c:yVal>
        </c:ser>
        <c:ser>
          <c:idx val="3"/>
          <c:order val="3"/>
          <c:tx>
            <c:strRef>
              <c:f>Pwr!$E$4</c:f>
              <c:strCache>
                <c:ptCount val="1"/>
                <c:pt idx="0">
                  <c:v>5 ohm</c:v>
                </c:pt>
              </c:strCache>
            </c:strRef>
          </c:tx>
          <c:xVal>
            <c:numRef>
              <c:f>Pwr!$A$5:$A$11</c:f>
              <c:numCache>
                <c:formatCode>0.000</c:formatCode>
                <c:ptCount val="7"/>
                <c:pt idx="0">
                  <c:v>0.0381000762001524</c:v>
                </c:pt>
                <c:pt idx="1">
                  <c:v>0.063500127000254</c:v>
                </c:pt>
                <c:pt idx="2">
                  <c:v>0.127000254000508</c:v>
                </c:pt>
                <c:pt idx="3">
                  <c:v>0.190500381000762</c:v>
                </c:pt>
                <c:pt idx="4">
                  <c:v>0.254000508001016</c:v>
                </c:pt>
                <c:pt idx="5">
                  <c:v>0.31750063500127</c:v>
                </c:pt>
                <c:pt idx="6">
                  <c:v>0.381000762001524</c:v>
                </c:pt>
              </c:numCache>
            </c:numRef>
          </c:xVal>
          <c:yVal>
            <c:numRef>
              <c:f>Pwr!$E$5:$E$11</c:f>
              <c:numCache>
                <c:formatCode>0</c:formatCode>
                <c:ptCount val="7"/>
                <c:pt idx="0">
                  <c:v>3.697999999999999</c:v>
                </c:pt>
                <c:pt idx="1">
                  <c:v>14.112</c:v>
                </c:pt>
                <c:pt idx="2">
                  <c:v>72.96200000000001</c:v>
                </c:pt>
                <c:pt idx="3">
                  <c:v>211.25</c:v>
                </c:pt>
                <c:pt idx="4">
                  <c:v>397.832</c:v>
                </c:pt>
                <c:pt idx="5">
                  <c:v>640.712</c:v>
                </c:pt>
                <c:pt idx="6">
                  <c:v>708.05</c:v>
                </c:pt>
              </c:numCache>
            </c:numRef>
          </c:yVal>
        </c:ser>
        <c:axId val="519315000"/>
        <c:axId val="519951416"/>
      </c:scatterChart>
      <c:valAx>
        <c:axId val="5193150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Velocity (m/s)</a:t>
                </a:r>
              </a:p>
            </c:rich>
          </c:tx>
        </c:title>
        <c:numFmt formatCode="0.000" sourceLinked="1"/>
        <c:tickLblPos val="nextTo"/>
        <c:crossAx val="519951416"/>
        <c:crosses val="autoZero"/>
        <c:crossBetween val="midCat"/>
      </c:valAx>
      <c:valAx>
        <c:axId val="51995141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Power (W)</a:t>
                </a:r>
              </a:p>
            </c:rich>
          </c:tx>
        </c:title>
        <c:numFmt formatCode="0" sourceLinked="1"/>
        <c:tickLblPos val="nextTo"/>
        <c:crossAx val="519315000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style val="2"/>
  <c:chart>
    <c:title>
      <c:tx>
        <c:rich>
          <a:bodyPr/>
          <a:lstStyle/>
          <a:p>
            <a:pPr>
              <a:defRPr/>
            </a:pPr>
            <a:r>
              <a:rPr lang="en-US"/>
              <a:t>OceanGen Efficiency (MBARI Tests)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strRef>
              <c:f>Eff!$B$4</c:f>
              <c:strCache>
                <c:ptCount val="1"/>
                <c:pt idx="0">
                  <c:v>50 ohm</c:v>
                </c:pt>
              </c:strCache>
            </c:strRef>
          </c:tx>
          <c:xVal>
            <c:numRef>
              <c:f>Eff!$A$5:$A$11</c:f>
              <c:numCache>
                <c:formatCode>0.000</c:formatCode>
                <c:ptCount val="7"/>
                <c:pt idx="0">
                  <c:v>0.0381000762001524</c:v>
                </c:pt>
                <c:pt idx="1">
                  <c:v>0.063500127000254</c:v>
                </c:pt>
                <c:pt idx="2">
                  <c:v>0.127000254000508</c:v>
                </c:pt>
                <c:pt idx="3">
                  <c:v>0.190500381000762</c:v>
                </c:pt>
                <c:pt idx="4">
                  <c:v>0.254000508001016</c:v>
                </c:pt>
                <c:pt idx="5">
                  <c:v>0.31750063500127</c:v>
                </c:pt>
                <c:pt idx="6">
                  <c:v>0.381000762001524</c:v>
                </c:pt>
              </c:numCache>
            </c:numRef>
          </c:xVal>
          <c:yVal>
            <c:numRef>
              <c:f>Eff!$B$5:$B$11</c:f>
              <c:numCache>
                <c:formatCode>0.0</c:formatCode>
                <c:ptCount val="7"/>
                <c:pt idx="0">
                  <c:v>1.278292515982644</c:v>
                </c:pt>
                <c:pt idx="1">
                  <c:v>1.929562346920889</c:v>
                </c:pt>
                <c:pt idx="2">
                  <c:v>3.068126878739907</c:v>
                </c:pt>
                <c:pt idx="3">
                  <c:v>3.541892215014878</c:v>
                </c:pt>
                <c:pt idx="4">
                  <c:v>3.730772971631018</c:v>
                </c:pt>
                <c:pt idx="5">
                  <c:v>3.734556616965842</c:v>
                </c:pt>
                <c:pt idx="6">
                  <c:v>3.198163963727289</c:v>
                </c:pt>
              </c:numCache>
            </c:numRef>
          </c:yVal>
        </c:ser>
        <c:ser>
          <c:idx val="1"/>
          <c:order val="1"/>
          <c:tx>
            <c:strRef>
              <c:f>Eff!$C$4</c:f>
              <c:strCache>
                <c:ptCount val="1"/>
                <c:pt idx="0">
                  <c:v>25 ohm</c:v>
                </c:pt>
              </c:strCache>
            </c:strRef>
          </c:tx>
          <c:xVal>
            <c:numRef>
              <c:f>Eff!$A$5:$A$11</c:f>
              <c:numCache>
                <c:formatCode>0.000</c:formatCode>
                <c:ptCount val="7"/>
                <c:pt idx="0">
                  <c:v>0.0381000762001524</c:v>
                </c:pt>
                <c:pt idx="1">
                  <c:v>0.063500127000254</c:v>
                </c:pt>
                <c:pt idx="2">
                  <c:v>0.127000254000508</c:v>
                </c:pt>
                <c:pt idx="3">
                  <c:v>0.190500381000762</c:v>
                </c:pt>
                <c:pt idx="4">
                  <c:v>0.254000508001016</c:v>
                </c:pt>
                <c:pt idx="5">
                  <c:v>0.31750063500127</c:v>
                </c:pt>
                <c:pt idx="6">
                  <c:v>0.381000762001524</c:v>
                </c:pt>
              </c:numCache>
            </c:numRef>
          </c:xVal>
          <c:yVal>
            <c:numRef>
              <c:f>Eff!$C$5:$C$11</c:f>
              <c:numCache>
                <c:formatCode>0.0</c:formatCode>
                <c:ptCount val="7"/>
                <c:pt idx="0">
                  <c:v>2.28460790090515</c:v>
                </c:pt>
                <c:pt idx="1">
                  <c:v>2.56776361158606</c:v>
                </c:pt>
                <c:pt idx="2">
                  <c:v>4.872140816384993</c:v>
                </c:pt>
                <c:pt idx="3">
                  <c:v>5.749919877695999</c:v>
                </c:pt>
                <c:pt idx="4">
                  <c:v>6.147295576218244</c:v>
                </c:pt>
                <c:pt idx="5">
                  <c:v>5.28730545696492</c:v>
                </c:pt>
                <c:pt idx="6">
                  <c:v>5.078845677870904</c:v>
                </c:pt>
              </c:numCache>
            </c:numRef>
          </c:yVal>
        </c:ser>
        <c:ser>
          <c:idx val="2"/>
          <c:order val="2"/>
          <c:tx>
            <c:strRef>
              <c:f>Eff!$D$4</c:f>
              <c:strCache>
                <c:ptCount val="1"/>
                <c:pt idx="0">
                  <c:v>10 ohm</c:v>
                </c:pt>
              </c:strCache>
            </c:strRef>
          </c:tx>
          <c:xVal>
            <c:numRef>
              <c:f>Eff!$A$5:$A$11</c:f>
              <c:numCache>
                <c:formatCode>0.000</c:formatCode>
                <c:ptCount val="7"/>
                <c:pt idx="0">
                  <c:v>0.0381000762001524</c:v>
                </c:pt>
                <c:pt idx="1">
                  <c:v>0.063500127000254</c:v>
                </c:pt>
                <c:pt idx="2">
                  <c:v>0.127000254000508</c:v>
                </c:pt>
                <c:pt idx="3">
                  <c:v>0.190500381000762</c:v>
                </c:pt>
                <c:pt idx="4">
                  <c:v>0.254000508001016</c:v>
                </c:pt>
                <c:pt idx="5">
                  <c:v>0.31750063500127</c:v>
                </c:pt>
                <c:pt idx="6">
                  <c:v>0.381000762001524</c:v>
                </c:pt>
              </c:numCache>
            </c:numRef>
          </c:xVal>
          <c:yVal>
            <c:numRef>
              <c:f>Eff!$D$5:$D$11</c:f>
              <c:numCache>
                <c:formatCode>0.0</c:formatCode>
                <c:ptCount val="7"/>
                <c:pt idx="0">
                  <c:v>4.718696982826554</c:v>
                </c:pt>
                <c:pt idx="1">
                  <c:v>6.434378555708637</c:v>
                </c:pt>
                <c:pt idx="2">
                  <c:v>8.646245456582514</c:v>
                </c:pt>
                <c:pt idx="3">
                  <c:v>7.260484413410454</c:v>
                </c:pt>
                <c:pt idx="4">
                  <c:v>9.635781391275253</c:v>
                </c:pt>
                <c:pt idx="5">
                  <c:v>7.786879940567391</c:v>
                </c:pt>
                <c:pt idx="6">
                  <c:v>8.45242902132582</c:v>
                </c:pt>
              </c:numCache>
            </c:numRef>
          </c:yVal>
        </c:ser>
        <c:ser>
          <c:idx val="3"/>
          <c:order val="3"/>
          <c:tx>
            <c:strRef>
              <c:f>Eff!$E$4</c:f>
              <c:strCache>
                <c:ptCount val="1"/>
                <c:pt idx="0">
                  <c:v>5 ohm</c:v>
                </c:pt>
              </c:strCache>
            </c:strRef>
          </c:tx>
          <c:xVal>
            <c:numRef>
              <c:f>Eff!$A$5:$A$11</c:f>
              <c:numCache>
                <c:formatCode>0.000</c:formatCode>
                <c:ptCount val="7"/>
                <c:pt idx="0">
                  <c:v>0.0381000762001524</c:v>
                </c:pt>
                <c:pt idx="1">
                  <c:v>0.063500127000254</c:v>
                </c:pt>
                <c:pt idx="2">
                  <c:v>0.127000254000508</c:v>
                </c:pt>
                <c:pt idx="3">
                  <c:v>0.190500381000762</c:v>
                </c:pt>
                <c:pt idx="4">
                  <c:v>0.254000508001016</c:v>
                </c:pt>
                <c:pt idx="5">
                  <c:v>0.31750063500127</c:v>
                </c:pt>
                <c:pt idx="6">
                  <c:v>0.381000762001524</c:v>
                </c:pt>
              </c:numCache>
            </c:numRef>
          </c:xVal>
          <c:yVal>
            <c:numRef>
              <c:f>Eff!$E$5:$E$11</c:f>
              <c:numCache>
                <c:formatCode>0.0</c:formatCode>
                <c:ptCount val="7"/>
                <c:pt idx="0">
                  <c:v>4.982793101796858</c:v>
                </c:pt>
                <c:pt idx="1">
                  <c:v>6.955806248779424</c:v>
                </c:pt>
                <c:pt idx="2">
                  <c:v>8.672180585919173</c:v>
                </c:pt>
                <c:pt idx="3">
                  <c:v>11.53999464716497</c:v>
                </c:pt>
                <c:pt idx="4">
                  <c:v>12.54957209692388</c:v>
                </c:pt>
                <c:pt idx="5">
                  <c:v>12.54665561458335</c:v>
                </c:pt>
                <c:pt idx="6">
                  <c:v>8.978001286317896</c:v>
                </c:pt>
              </c:numCache>
            </c:numRef>
          </c:yVal>
        </c:ser>
        <c:axId val="519999560"/>
        <c:axId val="520011176"/>
      </c:scatterChart>
      <c:valAx>
        <c:axId val="5199995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Velocity (m/s)</a:t>
                </a:r>
              </a:p>
            </c:rich>
          </c:tx>
          <c:layout/>
        </c:title>
        <c:numFmt formatCode="0.000" sourceLinked="1"/>
        <c:tickLblPos val="nextTo"/>
        <c:crossAx val="520011176"/>
        <c:crosses val="autoZero"/>
        <c:crossBetween val="midCat"/>
      </c:valAx>
      <c:valAx>
        <c:axId val="5200111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Efficiency (%)</a:t>
                </a:r>
              </a:p>
            </c:rich>
          </c:tx>
          <c:layout/>
        </c:title>
        <c:numFmt formatCode="0.0" sourceLinked="1"/>
        <c:tickLblPos val="nextTo"/>
        <c:crossAx val="51999956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</xdr:colOff>
      <xdr:row>12</xdr:row>
      <xdr:rowOff>50800</xdr:rowOff>
    </xdr:from>
    <xdr:to>
      <xdr:col>9</xdr:col>
      <xdr:colOff>939800</xdr:colOff>
      <xdr:row>52</xdr:row>
      <xdr:rowOff>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12</xdr:row>
      <xdr:rowOff>88900</xdr:rowOff>
    </xdr:from>
    <xdr:to>
      <xdr:col>9</xdr:col>
      <xdr:colOff>914400</xdr:colOff>
      <xdr:row>51</xdr:row>
      <xdr:rowOff>50800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88900</xdr:colOff>
      <xdr:row>12</xdr:row>
      <xdr:rowOff>38100</xdr:rowOff>
    </xdr:from>
    <xdr:to>
      <xdr:col>9</xdr:col>
      <xdr:colOff>876300</xdr:colOff>
      <xdr:row>52</xdr:row>
      <xdr:rowOff>12700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Q40"/>
  <sheetViews>
    <sheetView workbookViewId="0">
      <selection activeCell="L13" sqref="L13"/>
    </sheetView>
  </sheetViews>
  <sheetFormatPr baseColWidth="10" defaultRowHeight="13"/>
  <cols>
    <col min="1" max="1" width="11.28515625" bestFit="1" customWidth="1"/>
    <col min="2" max="2" width="11.28515625" style="14" bestFit="1" customWidth="1"/>
    <col min="3" max="3" width="13.140625" bestFit="1" customWidth="1"/>
    <col min="4" max="4" width="13.5703125" style="12" bestFit="1" customWidth="1"/>
    <col min="5" max="5" width="13.5703125" style="10" bestFit="1" customWidth="1"/>
    <col min="6" max="6" width="13.85546875" style="8" bestFit="1" customWidth="1"/>
    <col min="7" max="7" width="11.5703125" style="8" bestFit="1" customWidth="1"/>
    <col min="8" max="8" width="12.140625" style="8" bestFit="1" customWidth="1"/>
    <col min="9" max="9" width="10.85546875" style="8" bestFit="1" customWidth="1"/>
    <col min="10" max="10" width="10.28515625" style="3" customWidth="1"/>
    <col min="11" max="11" width="8.85546875" customWidth="1"/>
    <col min="12" max="12" width="9.28515625" style="5" customWidth="1"/>
    <col min="13" max="13" width="11.28515625" style="5" customWidth="1"/>
  </cols>
  <sheetData>
    <row r="1" spans="1:17">
      <c r="A1" t="s">
        <v>0</v>
      </c>
    </row>
    <row r="2" spans="1:17">
      <c r="A2" t="s">
        <v>1</v>
      </c>
    </row>
    <row r="3" spans="1:17">
      <c r="A3" s="1">
        <v>39000</v>
      </c>
      <c r="O3" t="s">
        <v>15</v>
      </c>
      <c r="P3" t="s">
        <v>16</v>
      </c>
    </row>
    <row r="4" spans="1:17">
      <c r="N4" t="s">
        <v>17</v>
      </c>
      <c r="O4">
        <v>4644.2</v>
      </c>
      <c r="P4">
        <v>4644.7</v>
      </c>
    </row>
    <row r="5" spans="1:17">
      <c r="A5" s="2" t="s">
        <v>8</v>
      </c>
      <c r="B5" s="15" t="s">
        <v>10</v>
      </c>
      <c r="C5" s="2" t="s">
        <v>2</v>
      </c>
      <c r="D5" s="13" t="s">
        <v>3</v>
      </c>
      <c r="E5" s="11" t="s">
        <v>4</v>
      </c>
      <c r="F5" s="9" t="s">
        <v>5</v>
      </c>
      <c r="G5" s="9" t="s">
        <v>6</v>
      </c>
      <c r="H5" s="9" t="s">
        <v>7</v>
      </c>
      <c r="I5" s="9" t="s">
        <v>11</v>
      </c>
      <c r="J5" s="4" t="s">
        <v>12</v>
      </c>
      <c r="K5" s="2" t="s">
        <v>13</v>
      </c>
      <c r="L5" s="6" t="s">
        <v>14</v>
      </c>
      <c r="M5" s="6" t="s">
        <v>19</v>
      </c>
      <c r="N5" s="7" t="s">
        <v>18</v>
      </c>
      <c r="O5">
        <v>15.481999999999999</v>
      </c>
      <c r="P5">
        <v>22.559000000000001</v>
      </c>
    </row>
    <row r="6" spans="1:17">
      <c r="A6">
        <v>1.5</v>
      </c>
      <c r="B6" s="14">
        <f>A6/39.37</f>
        <v>3.8100076200152405E-2</v>
      </c>
      <c r="C6">
        <v>1948</v>
      </c>
      <c r="D6" s="12">
        <v>59</v>
      </c>
      <c r="E6" s="10">
        <v>160</v>
      </c>
      <c r="F6" s="8">
        <f>(E6-D6)*16.5</f>
        <v>1666.5</v>
      </c>
      <c r="G6" s="8">
        <f>C6-F6</f>
        <v>281.5</v>
      </c>
      <c r="H6" s="8">
        <f>G6*0.4536</f>
        <v>127.6884</v>
      </c>
      <c r="I6" s="8">
        <f>H6*9.81</f>
        <v>1252.623204</v>
      </c>
      <c r="J6" s="3">
        <v>1000000000</v>
      </c>
      <c r="K6">
        <v>10.1</v>
      </c>
      <c r="L6" s="5">
        <f>K6^2/J6</f>
        <v>1.0200999999999999E-7</v>
      </c>
      <c r="M6" s="5">
        <f t="shared" ref="M6:M39" si="0">100*L6/(I6*B6)</f>
        <v>2.1374523943966998E-7</v>
      </c>
      <c r="P6">
        <f>(P5-O5)/(P4-O4)</f>
        <v>14.154000000000003</v>
      </c>
      <c r="Q6">
        <v>15</v>
      </c>
    </row>
    <row r="7" spans="1:17">
      <c r="A7">
        <v>2.5</v>
      </c>
      <c r="B7" s="14">
        <f t="shared" ref="B7:B40" si="1">A7/39.37</f>
        <v>6.3500127000254009E-2</v>
      </c>
      <c r="C7">
        <v>2014</v>
      </c>
      <c r="D7" s="12">
        <v>60</v>
      </c>
      <c r="E7" s="10">
        <v>159</v>
      </c>
      <c r="F7" s="8">
        <f t="shared" ref="F7:F26" si="2">(E7-D7)*16.5</f>
        <v>1633.5</v>
      </c>
      <c r="G7" s="8">
        <f t="shared" ref="G7:G26" si="3">C7-F7</f>
        <v>380.5</v>
      </c>
      <c r="H7" s="8">
        <f t="shared" ref="H7:H40" si="4">G7*0.4536</f>
        <v>172.59479999999999</v>
      </c>
      <c r="I7" s="8">
        <f t="shared" ref="I7:I40" si="5">H7*9.81</f>
        <v>1693.154988</v>
      </c>
      <c r="J7" s="3">
        <v>1000000000</v>
      </c>
      <c r="K7">
        <v>18</v>
      </c>
      <c r="L7" s="5">
        <f t="shared" ref="L7:L40" si="6">K7^2/J7</f>
        <v>3.2399999999999999E-7</v>
      </c>
      <c r="M7" s="5">
        <f t="shared" si="0"/>
        <v>3.0135173898209011E-7</v>
      </c>
      <c r="Q7">
        <f>(Q6-P6)/Q6</f>
        <v>5.639999999999977E-2</v>
      </c>
    </row>
    <row r="8" spans="1:17">
      <c r="A8">
        <v>5</v>
      </c>
      <c r="B8" s="14">
        <f t="shared" si="1"/>
        <v>0.12700025400050802</v>
      </c>
      <c r="C8">
        <v>2405</v>
      </c>
      <c r="D8" s="12">
        <v>60</v>
      </c>
      <c r="E8" s="10">
        <v>159</v>
      </c>
      <c r="F8" s="8">
        <f t="shared" si="2"/>
        <v>1633.5</v>
      </c>
      <c r="G8" s="8">
        <f t="shared" si="3"/>
        <v>771.5</v>
      </c>
      <c r="H8" s="8">
        <f t="shared" si="4"/>
        <v>349.95240000000001</v>
      </c>
      <c r="I8" s="8">
        <f t="shared" si="5"/>
        <v>3433.0330440000002</v>
      </c>
      <c r="J8" s="3">
        <v>1000000000</v>
      </c>
      <c r="K8">
        <v>36.6</v>
      </c>
      <c r="L8" s="5">
        <f t="shared" si="6"/>
        <v>1.3395600000000002E-6</v>
      </c>
      <c r="M8" s="5">
        <f t="shared" si="0"/>
        <v>3.0724130251045726E-7</v>
      </c>
    </row>
    <row r="9" spans="1:17">
      <c r="A9">
        <v>7.5</v>
      </c>
      <c r="B9" s="14">
        <f t="shared" si="1"/>
        <v>0.19050038100076203</v>
      </c>
      <c r="C9">
        <v>2889</v>
      </c>
      <c r="D9" s="12">
        <v>58</v>
      </c>
      <c r="E9" s="10">
        <v>160</v>
      </c>
      <c r="F9" s="8">
        <f t="shared" si="2"/>
        <v>1683</v>
      </c>
      <c r="G9" s="8">
        <f t="shared" si="3"/>
        <v>1206</v>
      </c>
      <c r="H9" s="8">
        <f t="shared" si="4"/>
        <v>547.04160000000002</v>
      </c>
      <c r="I9" s="8">
        <f t="shared" si="5"/>
        <v>5366.4780960000007</v>
      </c>
      <c r="J9" s="3">
        <v>1000000000</v>
      </c>
      <c r="K9">
        <v>55.9</v>
      </c>
      <c r="L9" s="5">
        <f t="shared" si="6"/>
        <v>3.12481E-6</v>
      </c>
      <c r="M9" s="5">
        <f t="shared" si="0"/>
        <v>3.0565985735709465E-7</v>
      </c>
    </row>
    <row r="10" spans="1:17">
      <c r="A10">
        <v>10</v>
      </c>
      <c r="B10" s="14">
        <f t="shared" si="1"/>
        <v>0.25400050800101603</v>
      </c>
      <c r="C10">
        <v>3527</v>
      </c>
      <c r="D10" s="12">
        <v>59</v>
      </c>
      <c r="E10" s="10">
        <v>159</v>
      </c>
      <c r="F10" s="8">
        <f t="shared" si="2"/>
        <v>1650</v>
      </c>
      <c r="G10" s="8">
        <f t="shared" si="3"/>
        <v>1877</v>
      </c>
      <c r="H10" s="8">
        <f t="shared" si="4"/>
        <v>851.40719999999999</v>
      </c>
      <c r="I10" s="8">
        <f t="shared" si="5"/>
        <v>8352.3046320000012</v>
      </c>
      <c r="J10" s="3">
        <v>1000000000</v>
      </c>
      <c r="K10">
        <v>71.7</v>
      </c>
      <c r="L10" s="5">
        <f t="shared" si="6"/>
        <v>5.1408900000000003E-6</v>
      </c>
      <c r="M10" s="5">
        <f t="shared" si="0"/>
        <v>2.4232454180916896E-7</v>
      </c>
    </row>
    <row r="11" spans="1:17">
      <c r="A11">
        <v>12.5</v>
      </c>
      <c r="B11" s="14">
        <f t="shared" si="1"/>
        <v>0.31750063500127002</v>
      </c>
      <c r="C11">
        <v>4037</v>
      </c>
      <c r="D11" s="12">
        <v>60</v>
      </c>
      <c r="E11" s="10">
        <v>157</v>
      </c>
      <c r="F11" s="8">
        <f t="shared" si="2"/>
        <v>1600.5</v>
      </c>
      <c r="G11" s="8">
        <f t="shared" si="3"/>
        <v>2436.5</v>
      </c>
      <c r="H11" s="8">
        <f t="shared" si="4"/>
        <v>1105.1964</v>
      </c>
      <c r="I11" s="8">
        <f t="shared" si="5"/>
        <v>10841.976684000001</v>
      </c>
      <c r="J11" s="3">
        <v>1000000000</v>
      </c>
      <c r="K11">
        <v>93</v>
      </c>
      <c r="L11" s="5">
        <f t="shared" si="6"/>
        <v>8.6489999999999997E-6</v>
      </c>
      <c r="M11" s="5">
        <f t="shared" si="0"/>
        <v>2.512539105548956E-7</v>
      </c>
    </row>
    <row r="12" spans="1:17">
      <c r="A12">
        <v>15</v>
      </c>
      <c r="B12" s="14">
        <f t="shared" si="1"/>
        <v>0.38100076200152405</v>
      </c>
      <c r="C12">
        <v>5016</v>
      </c>
      <c r="D12" s="12">
        <v>60</v>
      </c>
      <c r="E12" s="10">
        <v>158</v>
      </c>
      <c r="F12" s="8">
        <f t="shared" si="2"/>
        <v>1617</v>
      </c>
      <c r="G12" s="8">
        <f t="shared" si="3"/>
        <v>3399</v>
      </c>
      <c r="H12" s="8">
        <f t="shared" si="4"/>
        <v>1541.7864</v>
      </c>
      <c r="I12" s="8">
        <f t="shared" si="5"/>
        <v>15124.924584</v>
      </c>
      <c r="J12" s="3">
        <v>1000000000</v>
      </c>
      <c r="K12">
        <v>107</v>
      </c>
      <c r="L12" s="5">
        <f t="shared" si="6"/>
        <v>1.1449E-5</v>
      </c>
      <c r="M12" s="5">
        <f t="shared" si="0"/>
        <v>1.9867741157833637E-7</v>
      </c>
    </row>
    <row r="13" spans="1:17">
      <c r="A13">
        <v>1.5</v>
      </c>
      <c r="B13" s="14">
        <f t="shared" si="1"/>
        <v>3.8100076200152405E-2</v>
      </c>
      <c r="C13">
        <v>2028</v>
      </c>
      <c r="D13" s="12">
        <v>60</v>
      </c>
      <c r="E13" s="10">
        <v>160</v>
      </c>
      <c r="F13" s="8">
        <f t="shared" si="2"/>
        <v>1650</v>
      </c>
      <c r="G13" s="8">
        <f t="shared" si="3"/>
        <v>378</v>
      </c>
      <c r="H13" s="8">
        <f t="shared" si="4"/>
        <v>171.46080000000001</v>
      </c>
      <c r="I13" s="8">
        <f t="shared" si="5"/>
        <v>1682.0304480000002</v>
      </c>
      <c r="J13" s="3">
        <v>50</v>
      </c>
      <c r="K13">
        <v>6.4</v>
      </c>
      <c r="L13" s="5">
        <f t="shared" si="6"/>
        <v>0.81920000000000015</v>
      </c>
      <c r="M13" s="5">
        <f t="shared" si="0"/>
        <v>1.2782925159826437</v>
      </c>
    </row>
    <row r="14" spans="1:17">
      <c r="A14">
        <v>2.5</v>
      </c>
      <c r="B14" s="14">
        <f t="shared" si="1"/>
        <v>6.3500127000254009E-2</v>
      </c>
      <c r="C14">
        <v>2251</v>
      </c>
      <c r="D14" s="12">
        <v>60</v>
      </c>
      <c r="E14" s="10">
        <v>160</v>
      </c>
      <c r="F14" s="8">
        <f t="shared" si="2"/>
        <v>1650</v>
      </c>
      <c r="G14" s="8">
        <f t="shared" si="3"/>
        <v>601</v>
      </c>
      <c r="H14" s="8">
        <f t="shared" si="4"/>
        <v>272.61360000000002</v>
      </c>
      <c r="I14" s="8">
        <f t="shared" si="5"/>
        <v>2674.3394160000003</v>
      </c>
      <c r="J14" s="3">
        <v>50</v>
      </c>
      <c r="K14">
        <v>12.8</v>
      </c>
      <c r="L14" s="5">
        <f t="shared" si="6"/>
        <v>3.2768000000000006</v>
      </c>
      <c r="M14" s="5">
        <f t="shared" si="0"/>
        <v>1.9295623469208891</v>
      </c>
    </row>
    <row r="15" spans="1:17">
      <c r="A15">
        <v>5</v>
      </c>
      <c r="B15" s="14">
        <f t="shared" si="1"/>
        <v>0.12700025400050802</v>
      </c>
      <c r="C15">
        <v>2716</v>
      </c>
      <c r="D15" s="12">
        <v>59</v>
      </c>
      <c r="E15" s="10">
        <v>159</v>
      </c>
      <c r="F15" s="8">
        <f t="shared" si="2"/>
        <v>1650</v>
      </c>
      <c r="G15" s="8">
        <f t="shared" si="3"/>
        <v>1066</v>
      </c>
      <c r="H15" s="8">
        <f t="shared" si="4"/>
        <v>483.5376</v>
      </c>
      <c r="I15" s="8">
        <f t="shared" si="5"/>
        <v>4743.5038560000003</v>
      </c>
      <c r="J15" s="3">
        <v>50</v>
      </c>
      <c r="K15">
        <v>30.4</v>
      </c>
      <c r="L15" s="5">
        <f t="shared" si="6"/>
        <v>18.4832</v>
      </c>
      <c r="M15" s="5">
        <f t="shared" si="0"/>
        <v>3.0681268787399079</v>
      </c>
    </row>
    <row r="16" spans="1:17">
      <c r="A16">
        <v>7.5</v>
      </c>
      <c r="B16" s="14">
        <f t="shared" si="1"/>
        <v>0.19050038100076203</v>
      </c>
      <c r="C16">
        <v>3171</v>
      </c>
      <c r="D16" s="12">
        <v>60</v>
      </c>
      <c r="E16" s="10">
        <v>158</v>
      </c>
      <c r="F16" s="8">
        <f t="shared" si="2"/>
        <v>1617</v>
      </c>
      <c r="G16" s="8">
        <f t="shared" si="3"/>
        <v>1554</v>
      </c>
      <c r="H16" s="8">
        <f t="shared" si="4"/>
        <v>704.89440000000002</v>
      </c>
      <c r="I16" s="8">
        <f t="shared" si="5"/>
        <v>6915.0140640000009</v>
      </c>
      <c r="J16" s="3">
        <v>50</v>
      </c>
      <c r="K16">
        <v>48.3</v>
      </c>
      <c r="L16" s="5">
        <f t="shared" si="6"/>
        <v>46.657799999999995</v>
      </c>
      <c r="M16" s="5">
        <f t="shared" si="0"/>
        <v>3.5418922150148777</v>
      </c>
    </row>
    <row r="17" spans="1:13">
      <c r="A17">
        <v>10</v>
      </c>
      <c r="B17" s="14">
        <f t="shared" si="1"/>
        <v>0.25400050800101603</v>
      </c>
      <c r="C17">
        <v>3835</v>
      </c>
      <c r="D17" s="12">
        <v>58</v>
      </c>
      <c r="E17" s="10">
        <v>161</v>
      </c>
      <c r="F17" s="8">
        <f t="shared" si="2"/>
        <v>1699.5</v>
      </c>
      <c r="G17" s="8">
        <f t="shared" si="3"/>
        <v>2135.5</v>
      </c>
      <c r="H17" s="8">
        <f t="shared" si="4"/>
        <v>968.66280000000006</v>
      </c>
      <c r="I17" s="8">
        <f t="shared" si="5"/>
        <v>9502.5820680000015</v>
      </c>
      <c r="J17" s="3">
        <v>50</v>
      </c>
      <c r="K17">
        <v>67.099999999999994</v>
      </c>
      <c r="L17" s="5">
        <f t="shared" si="6"/>
        <v>90.04819999999998</v>
      </c>
      <c r="M17" s="5">
        <f t="shared" si="0"/>
        <v>3.7307729716310178</v>
      </c>
    </row>
    <row r="18" spans="1:13">
      <c r="A18">
        <v>12.5</v>
      </c>
      <c r="B18" s="14">
        <f t="shared" si="1"/>
        <v>0.31750063500127002</v>
      </c>
      <c r="C18">
        <v>4487</v>
      </c>
      <c r="D18" s="12">
        <v>57</v>
      </c>
      <c r="E18" s="10">
        <v>161</v>
      </c>
      <c r="F18" s="8">
        <f t="shared" si="2"/>
        <v>1716</v>
      </c>
      <c r="G18" s="8">
        <f t="shared" si="3"/>
        <v>2771</v>
      </c>
      <c r="H18" s="8">
        <f t="shared" si="4"/>
        <v>1256.9256</v>
      </c>
      <c r="I18" s="8">
        <f t="shared" si="5"/>
        <v>12330.440136000001</v>
      </c>
      <c r="J18" s="3">
        <v>50</v>
      </c>
      <c r="K18">
        <v>85.5</v>
      </c>
      <c r="L18" s="5">
        <f t="shared" si="6"/>
        <v>146.20500000000001</v>
      </c>
      <c r="M18" s="5">
        <f t="shared" si="0"/>
        <v>3.7345566169658424</v>
      </c>
    </row>
    <row r="19" spans="1:13">
      <c r="A19">
        <v>15</v>
      </c>
      <c r="B19" s="14">
        <f t="shared" si="1"/>
        <v>0.38100076200152405</v>
      </c>
      <c r="C19">
        <v>5333</v>
      </c>
      <c r="D19" s="12">
        <v>58</v>
      </c>
      <c r="E19" s="10">
        <v>159</v>
      </c>
      <c r="F19" s="8">
        <f t="shared" si="2"/>
        <v>1666.5</v>
      </c>
      <c r="G19" s="8">
        <f t="shared" si="3"/>
        <v>3666.5</v>
      </c>
      <c r="H19" s="8">
        <f t="shared" si="4"/>
        <v>1663.1243999999999</v>
      </c>
      <c r="I19" s="8">
        <f t="shared" si="5"/>
        <v>16315.250364</v>
      </c>
      <c r="J19" s="3">
        <v>50</v>
      </c>
      <c r="K19">
        <v>99.7</v>
      </c>
      <c r="L19" s="5">
        <f t="shared" si="6"/>
        <v>198.80180000000001</v>
      </c>
      <c r="M19" s="5">
        <f t="shared" si="0"/>
        <v>3.1981639637272887</v>
      </c>
    </row>
    <row r="20" spans="1:13">
      <c r="A20">
        <v>1.5</v>
      </c>
      <c r="B20" s="14">
        <f t="shared" si="1"/>
        <v>3.8100076200152405E-2</v>
      </c>
      <c r="C20">
        <v>2073</v>
      </c>
      <c r="D20" s="12">
        <v>60</v>
      </c>
      <c r="E20" s="10">
        <v>160</v>
      </c>
      <c r="F20" s="8">
        <f t="shared" si="2"/>
        <v>1650</v>
      </c>
      <c r="G20" s="8">
        <f t="shared" si="3"/>
        <v>423</v>
      </c>
      <c r="H20" s="8">
        <f t="shared" si="4"/>
        <v>191.87280000000001</v>
      </c>
      <c r="I20" s="8">
        <f t="shared" si="5"/>
        <v>1882.2721680000002</v>
      </c>
      <c r="J20" s="3">
        <v>25</v>
      </c>
      <c r="K20">
        <v>6.4</v>
      </c>
      <c r="L20" s="5">
        <f t="shared" si="6"/>
        <v>1.6384000000000003</v>
      </c>
      <c r="M20" s="5">
        <f t="shared" si="0"/>
        <v>2.2846079009051503</v>
      </c>
    </row>
    <row r="21" spans="1:13">
      <c r="A21">
        <v>2.5</v>
      </c>
      <c r="B21" s="14">
        <f t="shared" si="1"/>
        <v>6.3500127000254009E-2</v>
      </c>
      <c r="C21">
        <v>2305</v>
      </c>
      <c r="D21" s="12">
        <v>60</v>
      </c>
      <c r="E21" s="10">
        <v>160</v>
      </c>
      <c r="F21" s="8">
        <f t="shared" si="2"/>
        <v>1650</v>
      </c>
      <c r="G21" s="8">
        <f t="shared" si="3"/>
        <v>655</v>
      </c>
      <c r="H21" s="8">
        <f t="shared" si="4"/>
        <v>297.108</v>
      </c>
      <c r="I21" s="8">
        <f t="shared" si="5"/>
        <v>2914.6294800000001</v>
      </c>
      <c r="J21" s="3">
        <v>25</v>
      </c>
      <c r="K21">
        <v>10.9</v>
      </c>
      <c r="L21" s="5">
        <f t="shared" si="6"/>
        <v>4.7523999999999997</v>
      </c>
      <c r="M21" s="5">
        <f t="shared" si="0"/>
        <v>2.5677636115860594</v>
      </c>
    </row>
    <row r="22" spans="1:13">
      <c r="A22">
        <v>5</v>
      </c>
      <c r="B22" s="14">
        <f t="shared" si="1"/>
        <v>0.12700025400050802</v>
      </c>
      <c r="C22">
        <v>2797</v>
      </c>
      <c r="D22" s="12">
        <v>60</v>
      </c>
      <c r="E22" s="10">
        <v>159</v>
      </c>
      <c r="F22" s="8">
        <f t="shared" si="2"/>
        <v>1633.5</v>
      </c>
      <c r="G22" s="8">
        <f t="shared" si="3"/>
        <v>1163.5</v>
      </c>
      <c r="H22" s="8">
        <f t="shared" si="4"/>
        <v>527.7636</v>
      </c>
      <c r="I22" s="8">
        <f t="shared" si="5"/>
        <v>5177.3609160000005</v>
      </c>
      <c r="J22" s="3">
        <v>25</v>
      </c>
      <c r="K22">
        <v>28.3</v>
      </c>
      <c r="L22" s="5">
        <f t="shared" si="6"/>
        <v>32.035600000000002</v>
      </c>
      <c r="M22" s="5">
        <f t="shared" si="0"/>
        <v>4.8721408163849933</v>
      </c>
    </row>
    <row r="23" spans="1:13">
      <c r="A23">
        <v>7.5</v>
      </c>
      <c r="B23" s="14">
        <f t="shared" si="1"/>
        <v>0.19050038100076203</v>
      </c>
      <c r="C23">
        <v>3358</v>
      </c>
      <c r="D23" s="12">
        <v>59</v>
      </c>
      <c r="E23" s="10">
        <v>160</v>
      </c>
      <c r="F23" s="8">
        <f t="shared" si="2"/>
        <v>1666.5</v>
      </c>
      <c r="G23" s="8">
        <f t="shared" si="3"/>
        <v>1691.5</v>
      </c>
      <c r="H23" s="8">
        <f t="shared" si="4"/>
        <v>767.26440000000002</v>
      </c>
      <c r="I23" s="8">
        <f t="shared" si="5"/>
        <v>7526.8637640000006</v>
      </c>
      <c r="J23" s="3">
        <v>25</v>
      </c>
      <c r="K23">
        <v>45.4</v>
      </c>
      <c r="L23" s="5">
        <f t="shared" si="6"/>
        <v>82.446399999999997</v>
      </c>
      <c r="M23" s="5">
        <f t="shared" si="0"/>
        <v>5.7499198776959988</v>
      </c>
    </row>
    <row r="24" spans="1:13">
      <c r="A24">
        <v>10</v>
      </c>
      <c r="B24" s="14">
        <f t="shared" si="1"/>
        <v>0.25400050800101603</v>
      </c>
      <c r="C24">
        <v>3966</v>
      </c>
      <c r="D24" s="12">
        <v>59</v>
      </c>
      <c r="E24" s="10">
        <v>160</v>
      </c>
      <c r="F24" s="8">
        <f t="shared" si="2"/>
        <v>1666.5</v>
      </c>
      <c r="G24" s="8">
        <f t="shared" si="3"/>
        <v>2299.5</v>
      </c>
      <c r="H24" s="8">
        <f t="shared" si="4"/>
        <v>1043.0532000000001</v>
      </c>
      <c r="I24" s="8">
        <f t="shared" si="5"/>
        <v>10232.351892000001</v>
      </c>
      <c r="J24" s="3">
        <v>25</v>
      </c>
      <c r="K24">
        <v>63.2</v>
      </c>
      <c r="L24" s="5">
        <f t="shared" si="6"/>
        <v>159.7696</v>
      </c>
      <c r="M24" s="5">
        <f t="shared" si="0"/>
        <v>6.1472955762182444</v>
      </c>
    </row>
    <row r="25" spans="1:13">
      <c r="A25">
        <v>12.5</v>
      </c>
      <c r="B25" s="14">
        <f t="shared" si="1"/>
        <v>0.31750063500127002</v>
      </c>
      <c r="C25">
        <v>4891</v>
      </c>
      <c r="D25" s="12">
        <v>59</v>
      </c>
      <c r="E25" s="10">
        <v>160</v>
      </c>
      <c r="F25" s="8">
        <f t="shared" si="2"/>
        <v>1666.5</v>
      </c>
      <c r="G25" s="8">
        <f t="shared" si="3"/>
        <v>3224.5</v>
      </c>
      <c r="H25" s="8">
        <f t="shared" si="4"/>
        <v>1462.6332</v>
      </c>
      <c r="I25" s="8">
        <f t="shared" si="5"/>
        <v>14348.431692</v>
      </c>
      <c r="J25" s="3">
        <v>25</v>
      </c>
      <c r="K25">
        <v>77.599999999999994</v>
      </c>
      <c r="L25" s="5">
        <f t="shared" si="6"/>
        <v>240.87039999999996</v>
      </c>
      <c r="M25" s="5">
        <f t="shared" si="0"/>
        <v>5.28730545696492</v>
      </c>
    </row>
    <row r="26" spans="1:13">
      <c r="A26">
        <v>15</v>
      </c>
      <c r="B26" s="14">
        <f t="shared" si="1"/>
        <v>0.38100076200152405</v>
      </c>
      <c r="C26">
        <v>5447</v>
      </c>
      <c r="D26" s="12">
        <v>60</v>
      </c>
      <c r="E26" s="10">
        <v>158</v>
      </c>
      <c r="F26" s="8">
        <f t="shared" si="2"/>
        <v>1617</v>
      </c>
      <c r="G26" s="8">
        <f t="shared" si="3"/>
        <v>3830</v>
      </c>
      <c r="H26" s="8">
        <f t="shared" si="4"/>
        <v>1737.288</v>
      </c>
      <c r="I26" s="8">
        <f t="shared" si="5"/>
        <v>17042.795280000002</v>
      </c>
      <c r="J26" s="3">
        <v>25</v>
      </c>
      <c r="K26">
        <v>90.8</v>
      </c>
      <c r="L26" s="5">
        <f t="shared" si="6"/>
        <v>329.78559999999999</v>
      </c>
      <c r="M26" s="5">
        <f t="shared" si="0"/>
        <v>5.0788456778709037</v>
      </c>
    </row>
    <row r="27" spans="1:13">
      <c r="A27">
        <v>1.5</v>
      </c>
      <c r="B27" s="14">
        <f t="shared" si="1"/>
        <v>3.8100076200152405E-2</v>
      </c>
      <c r="C27">
        <v>2042</v>
      </c>
      <c r="D27" s="12">
        <v>60</v>
      </c>
      <c r="E27" s="10">
        <v>160</v>
      </c>
      <c r="F27" s="8">
        <f t="shared" ref="F27:F33" si="7">(E27-D27)*16.5</f>
        <v>1650</v>
      </c>
      <c r="G27" s="8">
        <f t="shared" ref="G27:G33" si="8">C27-F27</f>
        <v>392</v>
      </c>
      <c r="H27" s="8">
        <f t="shared" si="4"/>
        <v>177.81120000000001</v>
      </c>
      <c r="I27" s="8">
        <f t="shared" si="5"/>
        <v>1744.3278720000003</v>
      </c>
      <c r="J27" s="3">
        <v>10</v>
      </c>
      <c r="K27">
        <v>5.6</v>
      </c>
      <c r="L27" s="5">
        <f t="shared" si="6"/>
        <v>3.1359999999999997</v>
      </c>
      <c r="M27" s="5">
        <f t="shared" si="0"/>
        <v>4.7186969828265539</v>
      </c>
    </row>
    <row r="28" spans="1:13">
      <c r="A28">
        <v>2.5</v>
      </c>
      <c r="B28" s="14">
        <f t="shared" si="1"/>
        <v>6.3500127000254009E-2</v>
      </c>
      <c r="C28">
        <v>2268</v>
      </c>
      <c r="D28" s="12">
        <v>60</v>
      </c>
      <c r="E28" s="10">
        <v>160</v>
      </c>
      <c r="F28" s="8">
        <f t="shared" si="7"/>
        <v>1650</v>
      </c>
      <c r="G28" s="8">
        <f t="shared" si="8"/>
        <v>618</v>
      </c>
      <c r="H28" s="8">
        <f t="shared" si="4"/>
        <v>280.32479999999998</v>
      </c>
      <c r="I28" s="8">
        <f t="shared" si="5"/>
        <v>2749.9862880000001</v>
      </c>
      <c r="J28" s="3">
        <v>10</v>
      </c>
      <c r="K28">
        <v>10.6</v>
      </c>
      <c r="L28" s="5">
        <f t="shared" si="6"/>
        <v>11.236000000000001</v>
      </c>
      <c r="M28" s="5">
        <f t="shared" si="0"/>
        <v>6.4343785557086379</v>
      </c>
    </row>
    <row r="29" spans="1:13">
      <c r="A29">
        <v>5</v>
      </c>
      <c r="B29" s="14">
        <f t="shared" si="1"/>
        <v>0.12700025400050802</v>
      </c>
      <c r="C29">
        <v>2872</v>
      </c>
      <c r="D29" s="12">
        <v>60</v>
      </c>
      <c r="E29" s="10">
        <v>159</v>
      </c>
      <c r="F29" s="8">
        <f t="shared" si="7"/>
        <v>1633.5</v>
      </c>
      <c r="G29" s="8">
        <f t="shared" si="8"/>
        <v>1238.5</v>
      </c>
      <c r="H29" s="8">
        <f t="shared" si="4"/>
        <v>561.78359999999998</v>
      </c>
      <c r="I29" s="8">
        <f t="shared" si="5"/>
        <v>5511.0971159999999</v>
      </c>
      <c r="J29" s="3">
        <v>10</v>
      </c>
      <c r="K29">
        <v>24.6</v>
      </c>
      <c r="L29" s="5">
        <f t="shared" si="6"/>
        <v>60.516000000000005</v>
      </c>
      <c r="M29" s="5">
        <f t="shared" si="0"/>
        <v>8.6462454565825144</v>
      </c>
    </row>
    <row r="30" spans="1:13">
      <c r="A30">
        <v>7.5</v>
      </c>
      <c r="B30" s="14">
        <f t="shared" si="1"/>
        <v>0.19050038100076203</v>
      </c>
      <c r="C30">
        <v>3843</v>
      </c>
      <c r="D30" s="12">
        <v>59</v>
      </c>
      <c r="E30" s="10">
        <v>160</v>
      </c>
      <c r="F30" s="8">
        <f t="shared" si="7"/>
        <v>1666.5</v>
      </c>
      <c r="G30" s="8">
        <f t="shared" si="8"/>
        <v>2176.5</v>
      </c>
      <c r="H30" s="8">
        <f t="shared" si="4"/>
        <v>987.2604</v>
      </c>
      <c r="I30" s="8">
        <f t="shared" si="5"/>
        <v>9685.0245240000004</v>
      </c>
      <c r="J30" s="3">
        <v>10</v>
      </c>
      <c r="K30">
        <v>36.6</v>
      </c>
      <c r="L30" s="5">
        <f t="shared" si="6"/>
        <v>133.95600000000002</v>
      </c>
      <c r="M30" s="5">
        <f t="shared" si="0"/>
        <v>7.2604844134104543</v>
      </c>
    </row>
    <row r="31" spans="1:13">
      <c r="A31">
        <v>10</v>
      </c>
      <c r="B31" s="14">
        <f t="shared" si="1"/>
        <v>0.25400050800101603</v>
      </c>
      <c r="C31">
        <v>4242</v>
      </c>
      <c r="D31" s="12">
        <v>60</v>
      </c>
      <c r="E31" s="10">
        <v>159</v>
      </c>
      <c r="F31" s="8">
        <f t="shared" si="7"/>
        <v>1633.5</v>
      </c>
      <c r="G31" s="8">
        <f t="shared" si="8"/>
        <v>2608.5</v>
      </c>
      <c r="H31" s="8">
        <f t="shared" si="4"/>
        <v>1183.2156</v>
      </c>
      <c r="I31" s="8">
        <f t="shared" si="5"/>
        <v>11607.345036000001</v>
      </c>
      <c r="J31" s="3">
        <v>10</v>
      </c>
      <c r="K31">
        <v>53.3</v>
      </c>
      <c r="L31" s="5">
        <f t="shared" si="6"/>
        <v>284.089</v>
      </c>
      <c r="M31" s="5">
        <f t="shared" si="0"/>
        <v>9.6357813912752537</v>
      </c>
    </row>
    <row r="32" spans="1:13">
      <c r="A32">
        <v>12.5</v>
      </c>
      <c r="B32" s="14">
        <f t="shared" si="1"/>
        <v>0.31750063500127002</v>
      </c>
      <c r="C32">
        <v>5302</v>
      </c>
      <c r="D32" s="12">
        <v>60</v>
      </c>
      <c r="E32" s="10">
        <v>158.5</v>
      </c>
      <c r="F32" s="8">
        <f t="shared" si="7"/>
        <v>1625.25</v>
      </c>
      <c r="G32" s="8">
        <f t="shared" si="8"/>
        <v>3676.75</v>
      </c>
      <c r="H32" s="8">
        <f t="shared" si="4"/>
        <v>1667.7737999999999</v>
      </c>
      <c r="I32" s="8">
        <f t="shared" si="5"/>
        <v>16360.860978000001</v>
      </c>
      <c r="J32" s="3">
        <v>10</v>
      </c>
      <c r="K32">
        <v>63.6</v>
      </c>
      <c r="L32" s="5">
        <f t="shared" si="6"/>
        <v>404.49599999999998</v>
      </c>
      <c r="M32" s="5">
        <f t="shared" si="0"/>
        <v>7.786879940567391</v>
      </c>
    </row>
    <row r="33" spans="1:13">
      <c r="A33">
        <v>15</v>
      </c>
      <c r="B33" s="14">
        <f t="shared" si="1"/>
        <v>0.38100076200152405</v>
      </c>
      <c r="C33">
        <v>5923</v>
      </c>
      <c r="D33" s="12">
        <v>59</v>
      </c>
      <c r="E33" s="10">
        <v>160</v>
      </c>
      <c r="F33" s="8">
        <f t="shared" si="7"/>
        <v>1666.5</v>
      </c>
      <c r="G33" s="8">
        <f t="shared" si="8"/>
        <v>4256.5</v>
      </c>
      <c r="H33" s="8">
        <f t="shared" si="4"/>
        <v>1930.7483999999999</v>
      </c>
      <c r="I33" s="8">
        <f t="shared" si="5"/>
        <v>18940.641803999999</v>
      </c>
      <c r="J33" s="3">
        <v>10</v>
      </c>
      <c r="K33">
        <v>78.099999999999994</v>
      </c>
      <c r="L33" s="5">
        <f t="shared" si="6"/>
        <v>609.9609999999999</v>
      </c>
      <c r="M33" s="5">
        <f t="shared" si="0"/>
        <v>8.4524290213258197</v>
      </c>
    </row>
    <row r="34" spans="1:13">
      <c r="A34">
        <v>1.5</v>
      </c>
      <c r="B34" s="14">
        <f t="shared" si="1"/>
        <v>3.8100076200152405E-2</v>
      </c>
      <c r="C34">
        <v>2096</v>
      </c>
      <c r="D34" s="12">
        <v>60</v>
      </c>
      <c r="E34" s="10">
        <v>160.5</v>
      </c>
      <c r="F34" s="8">
        <f t="shared" ref="F34:F40" si="9">(E34-D34)*16.5</f>
        <v>1658.25</v>
      </c>
      <c r="G34" s="8">
        <f t="shared" ref="G34:G40" si="10">C34-F34</f>
        <v>437.75</v>
      </c>
      <c r="H34" s="8">
        <f t="shared" si="4"/>
        <v>198.5634</v>
      </c>
      <c r="I34" s="8">
        <f t="shared" si="5"/>
        <v>1947.906954</v>
      </c>
      <c r="J34" s="3">
        <v>5</v>
      </c>
      <c r="K34">
        <v>4.3</v>
      </c>
      <c r="L34" s="5">
        <f t="shared" si="6"/>
        <v>3.6979999999999995</v>
      </c>
      <c r="M34" s="5">
        <f t="shared" si="0"/>
        <v>4.9827931017968581</v>
      </c>
    </row>
    <row r="35" spans="1:13">
      <c r="A35">
        <v>2.5</v>
      </c>
      <c r="B35" s="14">
        <f t="shared" si="1"/>
        <v>6.3500127000254009E-2</v>
      </c>
      <c r="C35">
        <v>2368</v>
      </c>
      <c r="D35" s="12">
        <v>60</v>
      </c>
      <c r="E35" s="10">
        <v>160</v>
      </c>
      <c r="F35" s="8">
        <f t="shared" si="9"/>
        <v>1650</v>
      </c>
      <c r="G35" s="8">
        <f t="shared" si="10"/>
        <v>718</v>
      </c>
      <c r="H35" s="8">
        <f t="shared" si="4"/>
        <v>325.6848</v>
      </c>
      <c r="I35" s="8">
        <f t="shared" si="5"/>
        <v>3194.9678880000001</v>
      </c>
      <c r="J35" s="3">
        <v>5</v>
      </c>
      <c r="K35">
        <v>8.4</v>
      </c>
      <c r="L35" s="5">
        <f t="shared" si="6"/>
        <v>14.112</v>
      </c>
      <c r="M35" s="5">
        <f t="shared" si="0"/>
        <v>6.9558062487794237</v>
      </c>
    </row>
    <row r="36" spans="1:13">
      <c r="A36">
        <v>5</v>
      </c>
      <c r="B36" s="14">
        <f t="shared" si="1"/>
        <v>0.12700025400050802</v>
      </c>
      <c r="C36">
        <v>3114</v>
      </c>
      <c r="D36" s="12">
        <v>60.5</v>
      </c>
      <c r="E36" s="10">
        <v>159</v>
      </c>
      <c r="F36" s="8">
        <f t="shared" si="9"/>
        <v>1625.25</v>
      </c>
      <c r="G36" s="8">
        <f t="shared" si="10"/>
        <v>1488.75</v>
      </c>
      <c r="H36" s="8">
        <f t="shared" si="4"/>
        <v>675.29700000000003</v>
      </c>
      <c r="I36" s="8">
        <f t="shared" si="5"/>
        <v>6624.6635700000006</v>
      </c>
      <c r="J36" s="3">
        <v>5</v>
      </c>
      <c r="K36">
        <v>19.100000000000001</v>
      </c>
      <c r="L36" s="5">
        <f t="shared" si="6"/>
        <v>72.962000000000018</v>
      </c>
      <c r="M36" s="5">
        <f t="shared" si="0"/>
        <v>8.6721805859191736</v>
      </c>
    </row>
    <row r="37" spans="1:13">
      <c r="A37">
        <v>7.5</v>
      </c>
      <c r="B37" s="14">
        <f t="shared" si="1"/>
        <v>0.19050038100076203</v>
      </c>
      <c r="C37">
        <v>3793</v>
      </c>
      <c r="D37" s="12">
        <v>60</v>
      </c>
      <c r="E37" s="10">
        <v>159</v>
      </c>
      <c r="F37" s="8">
        <f t="shared" si="9"/>
        <v>1633.5</v>
      </c>
      <c r="G37" s="8">
        <f t="shared" si="10"/>
        <v>2159.5</v>
      </c>
      <c r="H37" s="8">
        <f t="shared" si="4"/>
        <v>979.54920000000004</v>
      </c>
      <c r="I37" s="8">
        <f t="shared" si="5"/>
        <v>9609.377652000001</v>
      </c>
      <c r="J37" s="3">
        <v>5</v>
      </c>
      <c r="K37">
        <v>32.5</v>
      </c>
      <c r="L37" s="5">
        <f t="shared" si="6"/>
        <v>211.25</v>
      </c>
      <c r="M37" s="5">
        <f t="shared" si="0"/>
        <v>11.539994647164965</v>
      </c>
    </row>
    <row r="38" spans="1:13">
      <c r="A38">
        <v>10</v>
      </c>
      <c r="B38" s="14">
        <f t="shared" si="1"/>
        <v>0.25400050800101603</v>
      </c>
      <c r="C38">
        <v>4463</v>
      </c>
      <c r="D38" s="12">
        <v>59.5</v>
      </c>
      <c r="E38" s="10">
        <v>160</v>
      </c>
      <c r="F38" s="8">
        <f t="shared" si="9"/>
        <v>1658.25</v>
      </c>
      <c r="G38" s="8">
        <f t="shared" si="10"/>
        <v>2804.75</v>
      </c>
      <c r="H38" s="8">
        <f t="shared" si="4"/>
        <v>1272.2346</v>
      </c>
      <c r="I38" s="8">
        <f t="shared" si="5"/>
        <v>12480.621426000002</v>
      </c>
      <c r="J38" s="3">
        <v>5</v>
      </c>
      <c r="K38">
        <v>44.6</v>
      </c>
      <c r="L38" s="5">
        <f t="shared" si="6"/>
        <v>397.83199999999999</v>
      </c>
      <c r="M38" s="5">
        <f t="shared" si="0"/>
        <v>12.549572096923882</v>
      </c>
    </row>
    <row r="39" spans="1:13">
      <c r="A39">
        <v>12.5</v>
      </c>
      <c r="B39" s="14">
        <f t="shared" si="1"/>
        <v>0.31750063500127002</v>
      </c>
      <c r="C39">
        <v>5281</v>
      </c>
      <c r="D39" s="12">
        <v>59</v>
      </c>
      <c r="E39" s="10">
        <v>160</v>
      </c>
      <c r="F39" s="8">
        <f t="shared" si="9"/>
        <v>1666.5</v>
      </c>
      <c r="G39" s="8">
        <f t="shared" si="10"/>
        <v>3614.5</v>
      </c>
      <c r="H39" s="8">
        <f t="shared" si="4"/>
        <v>1639.5372</v>
      </c>
      <c r="I39" s="8">
        <f t="shared" si="5"/>
        <v>16083.859932000001</v>
      </c>
      <c r="J39" s="3">
        <v>5</v>
      </c>
      <c r="K39">
        <v>56.6</v>
      </c>
      <c r="L39" s="5">
        <f t="shared" si="6"/>
        <v>640.71199999999999</v>
      </c>
      <c r="M39" s="5">
        <f t="shared" si="0"/>
        <v>12.546655614583351</v>
      </c>
    </row>
    <row r="40" spans="1:13">
      <c r="A40">
        <v>15</v>
      </c>
      <c r="B40" s="14">
        <f t="shared" si="1"/>
        <v>0.38100076200152405</v>
      </c>
      <c r="C40">
        <v>6244</v>
      </c>
      <c r="D40" s="12">
        <v>61</v>
      </c>
      <c r="E40" s="10">
        <v>157.5</v>
      </c>
      <c r="F40" s="8">
        <f t="shared" si="9"/>
        <v>1592.25</v>
      </c>
      <c r="G40" s="8">
        <f t="shared" si="10"/>
        <v>4651.75</v>
      </c>
      <c r="H40" s="8">
        <f t="shared" si="4"/>
        <v>2110.0338000000002</v>
      </c>
      <c r="I40" s="8">
        <f t="shared" si="5"/>
        <v>20699.431578000003</v>
      </c>
      <c r="J40" s="3">
        <v>5</v>
      </c>
      <c r="K40">
        <v>59.5</v>
      </c>
      <c r="L40" s="5">
        <f t="shared" si="6"/>
        <v>708.05</v>
      </c>
      <c r="M40" s="5">
        <f>100*L40/(I40*B40)</f>
        <v>8.9780012863178964</v>
      </c>
    </row>
  </sheetData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3:F11"/>
  <sheetViews>
    <sheetView workbookViewId="0">
      <selection activeCell="C4" sqref="C4:F4"/>
    </sheetView>
  </sheetViews>
  <sheetFormatPr baseColWidth="10" defaultRowHeight="13"/>
  <cols>
    <col min="2" max="6" width="10.7109375" style="17"/>
  </cols>
  <sheetData>
    <row r="3" spans="1:6">
      <c r="B3" s="17" t="s">
        <v>25</v>
      </c>
    </row>
    <row r="4" spans="1:6">
      <c r="A4" s="15" t="s">
        <v>10</v>
      </c>
      <c r="B4" s="16" t="s">
        <v>20</v>
      </c>
      <c r="C4" s="16" t="s">
        <v>21</v>
      </c>
      <c r="D4" s="16" t="s">
        <v>22</v>
      </c>
      <c r="E4" s="16" t="s">
        <v>23</v>
      </c>
      <c r="F4" s="16" t="s">
        <v>24</v>
      </c>
    </row>
    <row r="5" spans="1:6">
      <c r="A5" s="14">
        <f>Data!A6/39.37</f>
        <v>3.8100076200152405E-2</v>
      </c>
      <c r="B5" s="17">
        <f>Data!H6</f>
        <v>127.6884</v>
      </c>
      <c r="C5" s="17">
        <f>Data!H13</f>
        <v>171.46080000000001</v>
      </c>
      <c r="D5" s="17">
        <f>Data!H20</f>
        <v>191.87280000000001</v>
      </c>
      <c r="E5" s="17">
        <f>Data!H27</f>
        <v>177.81120000000001</v>
      </c>
      <c r="F5" s="17">
        <f>Data!H34</f>
        <v>198.5634</v>
      </c>
    </row>
    <row r="6" spans="1:6">
      <c r="A6" s="14">
        <f>Data!A7/39.37</f>
        <v>6.3500127000254009E-2</v>
      </c>
      <c r="B6" s="17">
        <f>Data!H7</f>
        <v>172.59479999999999</v>
      </c>
      <c r="C6" s="17">
        <f>Data!H14</f>
        <v>272.61360000000002</v>
      </c>
      <c r="D6" s="17">
        <f>Data!H21</f>
        <v>297.108</v>
      </c>
      <c r="E6" s="17">
        <f>Data!H28</f>
        <v>280.32479999999998</v>
      </c>
      <c r="F6" s="17">
        <f>Data!H35</f>
        <v>325.6848</v>
      </c>
    </row>
    <row r="7" spans="1:6">
      <c r="A7" s="14">
        <f>Data!A8/39.37</f>
        <v>0.12700025400050802</v>
      </c>
      <c r="B7" s="17">
        <f>Data!H8</f>
        <v>349.95240000000001</v>
      </c>
      <c r="C7" s="17">
        <f>Data!H15</f>
        <v>483.5376</v>
      </c>
      <c r="D7" s="17">
        <f>Data!H22</f>
        <v>527.7636</v>
      </c>
      <c r="E7" s="17">
        <f>Data!H29</f>
        <v>561.78359999999998</v>
      </c>
      <c r="F7" s="17">
        <f>Data!H36</f>
        <v>675.29700000000003</v>
      </c>
    </row>
    <row r="8" spans="1:6">
      <c r="A8" s="14">
        <f>Data!A9/39.37</f>
        <v>0.19050038100076203</v>
      </c>
      <c r="B8" s="17">
        <f>Data!H9</f>
        <v>547.04160000000002</v>
      </c>
      <c r="C8" s="17">
        <f>Data!H16</f>
        <v>704.89440000000002</v>
      </c>
      <c r="D8" s="17">
        <f>Data!H23</f>
        <v>767.26440000000002</v>
      </c>
      <c r="E8" s="17">
        <f>Data!H30</f>
        <v>987.2604</v>
      </c>
      <c r="F8" s="17">
        <f>Data!H37</f>
        <v>979.54920000000004</v>
      </c>
    </row>
    <row r="9" spans="1:6">
      <c r="A9" s="14">
        <f>Data!A10/39.37</f>
        <v>0.25400050800101603</v>
      </c>
      <c r="B9" s="17">
        <f>Data!H10</f>
        <v>851.40719999999999</v>
      </c>
      <c r="C9" s="17">
        <f>Data!H17</f>
        <v>968.66280000000006</v>
      </c>
      <c r="D9" s="17">
        <f>Data!H24</f>
        <v>1043.0532000000001</v>
      </c>
      <c r="E9" s="17">
        <f>Data!H31</f>
        <v>1183.2156</v>
      </c>
      <c r="F9" s="17">
        <f>Data!H38</f>
        <v>1272.2346</v>
      </c>
    </row>
    <row r="10" spans="1:6">
      <c r="A10" s="14">
        <f>Data!A11/39.37</f>
        <v>0.31750063500127002</v>
      </c>
      <c r="B10" s="17">
        <f>Data!H11</f>
        <v>1105.1964</v>
      </c>
      <c r="C10" s="17">
        <f>Data!H18</f>
        <v>1256.9256</v>
      </c>
      <c r="D10" s="17">
        <f>Data!H25</f>
        <v>1462.6332</v>
      </c>
      <c r="E10" s="17">
        <f>Data!H32</f>
        <v>1667.7737999999999</v>
      </c>
      <c r="F10" s="17">
        <f>Data!H39</f>
        <v>1639.5372</v>
      </c>
    </row>
    <row r="11" spans="1:6">
      <c r="A11" s="14">
        <f>Data!A12/39.37</f>
        <v>0.38100076200152405</v>
      </c>
      <c r="B11" s="17">
        <f>Data!H12</f>
        <v>1541.7864</v>
      </c>
      <c r="C11" s="17">
        <f>Data!H19</f>
        <v>1663.1243999999999</v>
      </c>
      <c r="D11" s="17">
        <f>Data!H26</f>
        <v>1737.288</v>
      </c>
      <c r="E11" s="17">
        <f>Data!H33</f>
        <v>1930.7483999999999</v>
      </c>
      <c r="F11" s="17">
        <f>Data!H40</f>
        <v>2110.0338000000002</v>
      </c>
    </row>
  </sheetData>
  <phoneticPr fontId="1" type="noConversion"/>
  <pageMargins left="0.75" right="0.75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4:E11"/>
  <sheetViews>
    <sheetView workbookViewId="0">
      <selection activeCell="B4" sqref="B4:E4"/>
    </sheetView>
  </sheetViews>
  <sheetFormatPr baseColWidth="10" defaultRowHeight="13"/>
  <cols>
    <col min="1" max="1" width="10.7109375" style="21"/>
    <col min="2" max="5" width="10.7109375" style="19"/>
  </cols>
  <sheetData>
    <row r="4" spans="1:5">
      <c r="A4" s="20" t="s">
        <v>9</v>
      </c>
      <c r="B4" s="18" t="s">
        <v>21</v>
      </c>
      <c r="C4" s="18" t="s">
        <v>22</v>
      </c>
      <c r="D4" s="18" t="s">
        <v>23</v>
      </c>
      <c r="E4" s="18" t="s">
        <v>24</v>
      </c>
    </row>
    <row r="5" spans="1:5">
      <c r="A5" s="21">
        <f>Data!A6/39.37</f>
        <v>3.8100076200152405E-2</v>
      </c>
      <c r="B5" s="19">
        <f>Data!L13</f>
        <v>0.81920000000000015</v>
      </c>
      <c r="C5" s="19">
        <f>Data!L20</f>
        <v>1.6384000000000003</v>
      </c>
      <c r="D5" s="19">
        <f>Data!L27</f>
        <v>3.1359999999999997</v>
      </c>
      <c r="E5" s="19">
        <f>Data!L34</f>
        <v>3.6979999999999995</v>
      </c>
    </row>
    <row r="6" spans="1:5">
      <c r="A6" s="21">
        <f>Data!A7/39.37</f>
        <v>6.3500127000254009E-2</v>
      </c>
      <c r="B6" s="19">
        <f>Data!L14</f>
        <v>3.2768000000000006</v>
      </c>
      <c r="C6" s="19">
        <f>Data!L21</f>
        <v>4.7523999999999997</v>
      </c>
      <c r="D6" s="19">
        <f>Data!L28</f>
        <v>11.236000000000001</v>
      </c>
      <c r="E6" s="19">
        <f>Data!L35</f>
        <v>14.112</v>
      </c>
    </row>
    <row r="7" spans="1:5">
      <c r="A7" s="21">
        <f>Data!A8/39.37</f>
        <v>0.12700025400050802</v>
      </c>
      <c r="B7" s="19">
        <f>Data!L15</f>
        <v>18.4832</v>
      </c>
      <c r="C7" s="19">
        <f>Data!L22</f>
        <v>32.035600000000002</v>
      </c>
      <c r="D7" s="19">
        <f>Data!L29</f>
        <v>60.516000000000005</v>
      </c>
      <c r="E7" s="19">
        <f>Data!L36</f>
        <v>72.962000000000018</v>
      </c>
    </row>
    <row r="8" spans="1:5">
      <c r="A8" s="21">
        <f>Data!A9/39.37</f>
        <v>0.19050038100076203</v>
      </c>
      <c r="B8" s="19">
        <f>Data!L16</f>
        <v>46.657799999999995</v>
      </c>
      <c r="C8" s="19">
        <f>Data!L23</f>
        <v>82.446399999999997</v>
      </c>
      <c r="D8" s="19">
        <f>Data!L30</f>
        <v>133.95600000000002</v>
      </c>
      <c r="E8" s="19">
        <f>Data!L37</f>
        <v>211.25</v>
      </c>
    </row>
    <row r="9" spans="1:5">
      <c r="A9" s="21">
        <f>Data!A10/39.37</f>
        <v>0.25400050800101603</v>
      </c>
      <c r="B9" s="19">
        <f>Data!L17</f>
        <v>90.04819999999998</v>
      </c>
      <c r="C9" s="19">
        <f>Data!L24</f>
        <v>159.7696</v>
      </c>
      <c r="D9" s="19">
        <f>Data!L31</f>
        <v>284.089</v>
      </c>
      <c r="E9" s="19">
        <f>Data!L38</f>
        <v>397.83199999999999</v>
      </c>
    </row>
    <row r="10" spans="1:5">
      <c r="A10" s="21">
        <f>Data!A11/39.37</f>
        <v>0.31750063500127002</v>
      </c>
      <c r="B10" s="19">
        <f>Data!L18</f>
        <v>146.20500000000001</v>
      </c>
      <c r="C10" s="19">
        <f>Data!L25</f>
        <v>240.87039999999996</v>
      </c>
      <c r="D10" s="19">
        <f>Data!L32</f>
        <v>404.49599999999998</v>
      </c>
      <c r="E10" s="19">
        <f>Data!L39</f>
        <v>640.71199999999999</v>
      </c>
    </row>
    <row r="11" spans="1:5">
      <c r="A11" s="21">
        <f>Data!A12/39.37</f>
        <v>0.38100076200152405</v>
      </c>
      <c r="B11" s="19">
        <f>Data!L19</f>
        <v>198.80180000000001</v>
      </c>
      <c r="C11" s="19">
        <f>Data!L26</f>
        <v>329.78559999999999</v>
      </c>
      <c r="D11" s="19">
        <f>Data!L33</f>
        <v>609.9609999999999</v>
      </c>
      <c r="E11" s="19">
        <f>Data!L40</f>
        <v>708.05</v>
      </c>
    </row>
  </sheetData>
  <sheetCalcPr fullCalcOnLoad="1"/>
  <phoneticPr fontId="1" type="noConversion"/>
  <pageMargins left="0.75" right="0.75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4:E11"/>
  <sheetViews>
    <sheetView tabSelected="1" workbookViewId="0">
      <selection activeCell="A4" sqref="A4:E11"/>
    </sheetView>
  </sheetViews>
  <sheetFormatPr baseColWidth="10" defaultRowHeight="13"/>
  <cols>
    <col min="1" max="1" width="10.7109375" style="23"/>
    <col min="2" max="5" width="10.7109375" style="25"/>
  </cols>
  <sheetData>
    <row r="4" spans="1:5">
      <c r="A4" s="22" t="s">
        <v>9</v>
      </c>
      <c r="B4" s="24" t="s">
        <v>21</v>
      </c>
      <c r="C4" s="24" t="s">
        <v>22</v>
      </c>
      <c r="D4" s="24" t="s">
        <v>23</v>
      </c>
      <c r="E4" s="24" t="s">
        <v>24</v>
      </c>
    </row>
    <row r="5" spans="1:5">
      <c r="A5" s="23">
        <f>Data!A6/39.37</f>
        <v>3.8100076200152405E-2</v>
      </c>
      <c r="B5" s="25">
        <f>Data!M13</f>
        <v>1.2782925159826437</v>
      </c>
      <c r="C5" s="25">
        <f>Data!M20</f>
        <v>2.2846079009051503</v>
      </c>
      <c r="D5" s="25">
        <f>Data!M27</f>
        <v>4.7186969828265539</v>
      </c>
      <c r="E5" s="25">
        <f>Data!M34</f>
        <v>4.9827931017968581</v>
      </c>
    </row>
    <row r="6" spans="1:5">
      <c r="A6" s="23">
        <f>Data!A7/39.37</f>
        <v>6.3500127000254009E-2</v>
      </c>
      <c r="B6" s="25">
        <f>Data!M14</f>
        <v>1.9295623469208891</v>
      </c>
      <c r="C6" s="25">
        <f>Data!M21</f>
        <v>2.5677636115860594</v>
      </c>
      <c r="D6" s="25">
        <f>Data!M28</f>
        <v>6.4343785557086379</v>
      </c>
      <c r="E6" s="25">
        <f>Data!M35</f>
        <v>6.9558062487794237</v>
      </c>
    </row>
    <row r="7" spans="1:5">
      <c r="A7" s="23">
        <f>Data!A8/39.37</f>
        <v>0.12700025400050802</v>
      </c>
      <c r="B7" s="25">
        <f>Data!M15</f>
        <v>3.0681268787399079</v>
      </c>
      <c r="C7" s="25">
        <f>Data!M22</f>
        <v>4.8721408163849933</v>
      </c>
      <c r="D7" s="25">
        <f>Data!M29</f>
        <v>8.6462454565825144</v>
      </c>
      <c r="E7" s="25">
        <f>Data!M36</f>
        <v>8.6721805859191736</v>
      </c>
    </row>
    <row r="8" spans="1:5">
      <c r="A8" s="23">
        <f>Data!A9/39.37</f>
        <v>0.19050038100076203</v>
      </c>
      <c r="B8" s="25">
        <f>Data!M16</f>
        <v>3.5418922150148777</v>
      </c>
      <c r="C8" s="25">
        <f>Data!M23</f>
        <v>5.7499198776959988</v>
      </c>
      <c r="D8" s="25">
        <f>Data!M30</f>
        <v>7.2604844134104543</v>
      </c>
      <c r="E8" s="25">
        <f>Data!M37</f>
        <v>11.539994647164965</v>
      </c>
    </row>
    <row r="9" spans="1:5">
      <c r="A9" s="23">
        <f>Data!A10/39.37</f>
        <v>0.25400050800101603</v>
      </c>
      <c r="B9" s="25">
        <f>Data!M17</f>
        <v>3.7307729716310178</v>
      </c>
      <c r="C9" s="25">
        <f>Data!M24</f>
        <v>6.1472955762182444</v>
      </c>
      <c r="D9" s="25">
        <f>Data!M31</f>
        <v>9.6357813912752537</v>
      </c>
      <c r="E9" s="25">
        <f>Data!M38</f>
        <v>12.549572096923882</v>
      </c>
    </row>
    <row r="10" spans="1:5">
      <c r="A10" s="23">
        <f>Data!A11/39.37</f>
        <v>0.31750063500127002</v>
      </c>
      <c r="B10" s="25">
        <f>Data!M18</f>
        <v>3.7345566169658424</v>
      </c>
      <c r="C10" s="25">
        <f>Data!M25</f>
        <v>5.28730545696492</v>
      </c>
      <c r="D10" s="25">
        <f>Data!M32</f>
        <v>7.786879940567391</v>
      </c>
      <c r="E10" s="25">
        <f>Data!M39</f>
        <v>12.546655614583351</v>
      </c>
    </row>
    <row r="11" spans="1:5">
      <c r="A11" s="23">
        <f>Data!A12/39.37</f>
        <v>0.38100076200152405</v>
      </c>
      <c r="B11" s="25">
        <f>Data!M19</f>
        <v>3.1981639637272887</v>
      </c>
      <c r="C11" s="25">
        <f>Data!M26</f>
        <v>5.0788456778709037</v>
      </c>
      <c r="D11" s="25">
        <f>Data!M33</f>
        <v>8.4524290213258197</v>
      </c>
      <c r="E11" s="25">
        <f>Data!M40</f>
        <v>8.9780012863178964</v>
      </c>
    </row>
  </sheetData>
  <sheetCalcPr fullCalcOnLoad="1"/>
  <phoneticPr fontId="1" type="noConversion"/>
  <pageMargins left="0.75" right="0.75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Damp</vt:lpstr>
      <vt:lpstr>Pwr</vt:lpstr>
      <vt:lpstr>Eff</vt:lpstr>
    </vt:vector>
  </TitlesOfParts>
  <Company>Monterey Bay Aquarium Research Institute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McGill</dc:creator>
  <cp:lastModifiedBy>Paul McGill</cp:lastModifiedBy>
  <dcterms:created xsi:type="dcterms:W3CDTF">2010-10-11T22:39:16Z</dcterms:created>
  <dcterms:modified xsi:type="dcterms:W3CDTF">2010-10-13T17:46:18Z</dcterms:modified>
</cp:coreProperties>
</file>