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3" i="1" l="1"/>
  <c r="U23" i="1"/>
  <c r="T23" i="1"/>
  <c r="V24" i="1"/>
  <c r="U24" i="1"/>
  <c r="T24" i="1"/>
  <c r="O24" i="1"/>
  <c r="N24" i="1"/>
  <c r="M24" i="1"/>
  <c r="O23" i="1"/>
  <c r="N23" i="1"/>
  <c r="M23" i="1"/>
  <c r="J23" i="1"/>
  <c r="I23" i="1"/>
  <c r="J24" i="1"/>
  <c r="I24" i="1"/>
  <c r="V21" i="1"/>
  <c r="U21" i="1"/>
  <c r="T21" i="1"/>
  <c r="N21" i="1"/>
  <c r="M21" i="1"/>
  <c r="O21" i="1"/>
  <c r="J21" i="1"/>
  <c r="I21" i="1"/>
  <c r="V17" i="1"/>
  <c r="U17" i="1"/>
  <c r="T17" i="1"/>
  <c r="V15" i="1"/>
  <c r="U15" i="1"/>
  <c r="T15" i="1"/>
  <c r="V13" i="1"/>
  <c r="U13" i="1"/>
  <c r="T13" i="1"/>
  <c r="V11" i="1"/>
  <c r="U11" i="1"/>
  <c r="T11" i="1"/>
  <c r="U9" i="1"/>
  <c r="T9" i="1"/>
  <c r="V9" i="1"/>
  <c r="V8" i="1"/>
  <c r="U8" i="1"/>
  <c r="T8" i="1"/>
  <c r="V19" i="1"/>
  <c r="U19" i="1"/>
  <c r="T19" i="1"/>
  <c r="N19" i="1"/>
  <c r="M19" i="1"/>
  <c r="O19" i="1"/>
  <c r="I19" i="1"/>
  <c r="J19" i="1" s="1"/>
  <c r="I17" i="1"/>
  <c r="O17" i="1" s="1"/>
  <c r="I15" i="1"/>
  <c r="N15" i="1" s="1"/>
  <c r="I16" i="1"/>
  <c r="O16" i="1" s="1"/>
  <c r="I13" i="1"/>
  <c r="N13" i="1" s="1"/>
  <c r="I11" i="1"/>
  <c r="N11" i="1" s="1"/>
  <c r="I9" i="1"/>
  <c r="O9" i="1" s="1"/>
  <c r="I8" i="1"/>
  <c r="N8" i="1" s="1"/>
  <c r="N17" i="1" l="1"/>
  <c r="J17" i="1"/>
  <c r="M17" i="1"/>
  <c r="J16" i="1"/>
  <c r="M15" i="1"/>
  <c r="O15" i="1"/>
  <c r="J15" i="1"/>
  <c r="M8" i="1"/>
  <c r="J8" i="1"/>
  <c r="N9" i="1"/>
  <c r="O8" i="1"/>
  <c r="J9" i="1"/>
  <c r="R9" i="1" s="1"/>
  <c r="N16" i="1"/>
  <c r="M16" i="1"/>
  <c r="M13" i="1"/>
  <c r="O13" i="1"/>
  <c r="J13" i="1"/>
  <c r="Q13" i="1" s="1"/>
  <c r="M11" i="1"/>
  <c r="O11" i="1"/>
  <c r="J11" i="1"/>
  <c r="Q11" i="1" s="1"/>
  <c r="M9" i="1"/>
  <c r="Q17" i="1" l="1"/>
  <c r="R17" i="1"/>
  <c r="Q9" i="1"/>
  <c r="R8" i="1"/>
  <c r="Q8" i="1"/>
  <c r="R13" i="1"/>
  <c r="R11" i="1"/>
</calcChain>
</file>

<file path=xl/sharedStrings.xml><?xml version="1.0" encoding="utf-8"?>
<sst xmlns="http://schemas.openxmlformats.org/spreadsheetml/2006/main" count="67" uniqueCount="48">
  <si>
    <t>cnt[0]</t>
  </si>
  <si>
    <t>cnt[1]</t>
  </si>
  <si>
    <t>eng[0]</t>
  </si>
  <si>
    <t>eng[1]</t>
  </si>
  <si>
    <t>Lower</t>
  </si>
  <si>
    <t>Upper</t>
  </si>
  <si>
    <t>Engineering Unit</t>
  </si>
  <si>
    <t>Limits On Representation</t>
  </si>
  <si>
    <t>Resolution</t>
  </si>
  <si>
    <t>Internal Representation</t>
  </si>
  <si>
    <t>Measurement Range</t>
  </si>
  <si>
    <t>Limits on Measurement</t>
  </si>
  <si>
    <t>Calibration Constants (from code)</t>
  </si>
  <si>
    <t>Slope</t>
  </si>
  <si>
    <t>Zero Pt</t>
  </si>
  <si>
    <t>cnts</t>
  </si>
  <si>
    <t>cnts/engUnit</t>
  </si>
  <si>
    <t>Notes</t>
  </si>
  <si>
    <t>Measured by dsPic ADC, which reports 0-&gt;32767</t>
  </si>
  <si>
    <t>Zero</t>
  </si>
  <si>
    <t>Eng Units</t>
  </si>
  <si>
    <t>Amps</t>
  </si>
  <si>
    <t>Volts</t>
  </si>
  <si>
    <t>Measured by SPI ADC, which reports -32768-&gt;32767</t>
  </si>
  <si>
    <t>RPMs</t>
  </si>
  <si>
    <t>Computed, resolution depends on interupt rate and line count of encoder</t>
  </si>
  <si>
    <t>Torque</t>
  </si>
  <si>
    <t>N-m</t>
  </si>
  <si>
    <t>Power</t>
  </si>
  <si>
    <t>LD_Power</t>
  </si>
  <si>
    <t>Watts</t>
  </si>
  <si>
    <t>Min/Max applicable to specification of torque versus RPM curve.</t>
  </si>
  <si>
    <t>N/A</t>
  </si>
  <si>
    <t>Ibatt…/</t>
  </si>
  <si>
    <t>Internal Variables</t>
  </si>
  <si>
    <t>Cmd/Rep</t>
  </si>
  <si>
    <t>Cmd/Reporting Representation</t>
  </si>
  <si>
    <t>Vbus…/TargetVoltage/VoltageHysteresis/AbsoluteMaxTargetVoltage/VoltageModification_BattCurrent/VoltageModification_Limiter/</t>
  </si>
  <si>
    <t>Iwind/PhaseA/PhaseB/DisableCurrent/SlowRotateCurrent/CommandedCurrent/TargetQuadratureCurrent/TargetFluxCurrent/BiasCurrent/MaxWindCurrent/IWindReduction</t>
  </si>
  <si>
    <t>scale_factor/retract_factor</t>
  </si>
  <si>
    <t>These are byte encoded in both internal usage and command/reporting values</t>
  </si>
  <si>
    <t>MaxInt (signed)</t>
  </si>
  <si>
    <t>MinInt (Signed)</t>
  </si>
  <si>
    <t>MaxInt (Unsigned)</t>
  </si>
  <si>
    <t>CmdTimeout</t>
  </si>
  <si>
    <t>Seconds</t>
  </si>
  <si>
    <t>ScaleIntegrationGain</t>
  </si>
  <si>
    <t>GainScheduleRPMStdDevTarget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</si>
</sst>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T26" sqref="T26"/>
    </sheetView>
  </sheetViews>
  <sheetFormatPr defaultRowHeight="15" x14ac:dyDescent="0.25"/>
  <cols>
    <col min="1" max="1" width="29.7109375" customWidth="1"/>
    <col min="2" max="2" width="10.5703125" customWidth="1"/>
    <col min="3" max="3" width="11.28515625" style="1" customWidth="1"/>
    <col min="4" max="4" width="2.140625" customWidth="1"/>
    <col min="9" max="9" width="12.7109375" customWidth="1"/>
    <col min="10" max="10" width="10.140625" customWidth="1"/>
    <col min="11" max="11" width="12.42578125" customWidth="1"/>
    <col min="12" max="12" width="3.140625" customWidth="1"/>
    <col min="13" max="13" width="14.140625" customWidth="1"/>
    <col min="14" max="14" width="13.140625" customWidth="1"/>
    <col min="15" max="15" width="17.5703125" customWidth="1"/>
    <col min="16" max="16" width="2" customWidth="1"/>
    <col min="17" max="17" width="14.42578125" customWidth="1"/>
    <col min="18" max="18" width="13.28515625" customWidth="1"/>
    <col min="19" max="19" width="2.42578125" customWidth="1"/>
    <col min="20" max="20" width="12.7109375" customWidth="1"/>
    <col min="21" max="21" width="11.5703125" customWidth="1"/>
    <col min="22" max="22" width="16.42578125" customWidth="1"/>
    <col min="23" max="23" width="18.42578125" customWidth="1"/>
    <col min="24" max="24" width="26.42578125" customWidth="1"/>
  </cols>
  <sheetData>
    <row r="1" spans="1:24" x14ac:dyDescent="0.25">
      <c r="A1" t="s">
        <v>41</v>
      </c>
      <c r="B1" s="1">
        <v>32767</v>
      </c>
      <c r="X1" t="s">
        <v>17</v>
      </c>
    </row>
    <row r="2" spans="1:24" x14ac:dyDescent="0.25">
      <c r="A2" t="s">
        <v>19</v>
      </c>
      <c r="B2" s="1">
        <v>0</v>
      </c>
    </row>
    <row r="3" spans="1:24" x14ac:dyDescent="0.25">
      <c r="A3" t="s">
        <v>42</v>
      </c>
      <c r="B3" s="1">
        <v>-32768</v>
      </c>
    </row>
    <row r="4" spans="1:24" x14ac:dyDescent="0.25">
      <c r="A4" t="s">
        <v>43</v>
      </c>
      <c r="B4" s="1">
        <v>65535</v>
      </c>
      <c r="M4" s="2" t="s">
        <v>9</v>
      </c>
      <c r="N4" s="2"/>
      <c r="O4" s="2"/>
      <c r="P4" s="1"/>
      <c r="Q4" s="2" t="s">
        <v>10</v>
      </c>
      <c r="R4" s="2"/>
      <c r="T4" s="2" t="s">
        <v>36</v>
      </c>
      <c r="U4" s="2"/>
      <c r="V4" s="2"/>
    </row>
    <row r="5" spans="1:24" x14ac:dyDescent="0.25">
      <c r="K5" t="s">
        <v>35</v>
      </c>
      <c r="M5" s="2" t="s">
        <v>6</v>
      </c>
      <c r="N5" s="2"/>
      <c r="O5" s="1" t="s">
        <v>6</v>
      </c>
      <c r="P5" s="1"/>
      <c r="Q5" s="2" t="s">
        <v>6</v>
      </c>
      <c r="R5" s="2"/>
      <c r="T5" s="2" t="s">
        <v>6</v>
      </c>
      <c r="U5" s="2"/>
      <c r="V5" s="1" t="s">
        <v>6</v>
      </c>
    </row>
    <row r="6" spans="1:24" x14ac:dyDescent="0.25">
      <c r="E6" s="2" t="s">
        <v>12</v>
      </c>
      <c r="F6" s="2"/>
      <c r="G6" s="2"/>
      <c r="H6" s="2"/>
      <c r="I6" s="1" t="s">
        <v>13</v>
      </c>
      <c r="J6" s="1" t="s">
        <v>14</v>
      </c>
      <c r="K6" s="1" t="s">
        <v>13</v>
      </c>
      <c r="L6" s="1"/>
      <c r="M6" s="2" t="s">
        <v>7</v>
      </c>
      <c r="N6" s="2"/>
      <c r="O6" s="1" t="s">
        <v>8</v>
      </c>
      <c r="P6" s="1"/>
      <c r="Q6" t="s">
        <v>11</v>
      </c>
      <c r="T6" s="2" t="s">
        <v>7</v>
      </c>
      <c r="U6" s="2"/>
      <c r="V6" s="1" t="s">
        <v>8</v>
      </c>
    </row>
    <row r="7" spans="1:24" x14ac:dyDescent="0.25">
      <c r="A7" t="s">
        <v>34</v>
      </c>
      <c r="C7" s="1" t="s">
        <v>20</v>
      </c>
      <c r="E7" t="s">
        <v>0</v>
      </c>
      <c r="F7" t="s">
        <v>1</v>
      </c>
      <c r="G7" t="s">
        <v>2</v>
      </c>
      <c r="H7" t="s">
        <v>3</v>
      </c>
      <c r="I7" s="1" t="s">
        <v>16</v>
      </c>
      <c r="J7" s="1" t="s">
        <v>15</v>
      </c>
      <c r="K7" s="1" t="s">
        <v>16</v>
      </c>
      <c r="L7" s="1"/>
      <c r="M7" s="1" t="s">
        <v>4</v>
      </c>
      <c r="N7" s="1" t="s">
        <v>5</v>
      </c>
      <c r="Q7" s="1" t="s">
        <v>4</v>
      </c>
      <c r="R7" s="1" t="s">
        <v>5</v>
      </c>
      <c r="T7" s="1" t="s">
        <v>4</v>
      </c>
      <c r="U7" s="1" t="s">
        <v>5</v>
      </c>
    </row>
    <row r="8" spans="1:24" x14ac:dyDescent="0.25">
      <c r="A8" t="s">
        <v>33</v>
      </c>
      <c r="C8" s="1" t="s">
        <v>21</v>
      </c>
      <c r="E8">
        <v>16608</v>
      </c>
      <c r="F8">
        <v>19219</v>
      </c>
      <c r="G8">
        <v>0</v>
      </c>
      <c r="H8">
        <v>10</v>
      </c>
      <c r="I8">
        <f>+($F8-$E8)/($H8-$G8)</f>
        <v>261.10000000000002</v>
      </c>
      <c r="J8">
        <f>+$F8-$H8*$I8</f>
        <v>16608</v>
      </c>
      <c r="K8">
        <v>500</v>
      </c>
      <c r="M8">
        <f>$B$3/$I8</f>
        <v>-125.49980850248946</v>
      </c>
      <c r="N8">
        <f>$B$1/$I8</f>
        <v>125.49597855227881</v>
      </c>
      <c r="O8">
        <f>1/$I8</f>
        <v>3.8299502106472613E-3</v>
      </c>
      <c r="Q8">
        <f>($B$2-$J8)/$I8</f>
        <v>-63.607813098429716</v>
      </c>
      <c r="R8">
        <f>($B$1-$J8)/$I8</f>
        <v>61.888165453849098</v>
      </c>
      <c r="T8">
        <f>+$B$3/$K8</f>
        <v>-65.536000000000001</v>
      </c>
      <c r="U8">
        <f>+$B$1/$K8</f>
        <v>65.534000000000006</v>
      </c>
      <c r="V8">
        <f>1/$K8</f>
        <v>2E-3</v>
      </c>
      <c r="X8" t="s">
        <v>18</v>
      </c>
    </row>
    <row r="9" spans="1:24" x14ac:dyDescent="0.25">
      <c r="A9" t="s">
        <v>37</v>
      </c>
      <c r="C9" s="1" t="s">
        <v>22</v>
      </c>
      <c r="E9">
        <v>5896</v>
      </c>
      <c r="F9">
        <v>21781</v>
      </c>
      <c r="G9">
        <v>95.8</v>
      </c>
      <c r="H9">
        <v>347.5</v>
      </c>
      <c r="I9">
        <f>+($F9-$E9)/($H9-$G9)</f>
        <v>63.110846245530396</v>
      </c>
      <c r="J9">
        <f>+$F9-$H9*$I9</f>
        <v>-150.01907032181407</v>
      </c>
      <c r="K9">
        <v>100</v>
      </c>
      <c r="M9">
        <f>$B$3/$I9</f>
        <v>-519.21344664778087</v>
      </c>
      <c r="N9">
        <f>$B$1/$I9</f>
        <v>519.19760151085927</v>
      </c>
      <c r="O9">
        <f>1/$I9</f>
        <v>1.5845136921624172E-2</v>
      </c>
      <c r="Q9">
        <f>($B$2-$J9)/$I9</f>
        <v>2.3770727101039095</v>
      </c>
      <c r="R9">
        <f>($B$1-$J9)/$I9</f>
        <v>521.57467422096317</v>
      </c>
      <c r="T9">
        <f>+$B$2/$K9</f>
        <v>0</v>
      </c>
      <c r="U9">
        <f>+$B$4/$K9</f>
        <v>655.35</v>
      </c>
      <c r="V9">
        <f>1/$K9</f>
        <v>0.01</v>
      </c>
      <c r="X9" t="s">
        <v>18</v>
      </c>
    </row>
    <row r="11" spans="1:24" x14ac:dyDescent="0.25">
      <c r="A11" t="s">
        <v>38</v>
      </c>
      <c r="C11" s="1" t="s">
        <v>21</v>
      </c>
      <c r="E11">
        <v>70</v>
      </c>
      <c r="F11">
        <v>10573</v>
      </c>
      <c r="G11">
        <v>0</v>
      </c>
      <c r="H11">
        <v>20</v>
      </c>
      <c r="I11">
        <f>+($F11-$E11)/($H11-$G11)</f>
        <v>525.15</v>
      </c>
      <c r="J11">
        <f>+$F11-$H11*$I11</f>
        <v>70</v>
      </c>
      <c r="K11">
        <v>500</v>
      </c>
      <c r="M11">
        <f>$B$3/$I11</f>
        <v>-62.397410263734173</v>
      </c>
      <c r="N11">
        <f>$B$1/$I11</f>
        <v>62.395506045891651</v>
      </c>
      <c r="O11">
        <f>1/$I11</f>
        <v>1.9042178425211845E-3</v>
      </c>
      <c r="Q11">
        <f>($B$3-$J11)/$I11</f>
        <v>-62.530705512710654</v>
      </c>
      <c r="R11">
        <f>($B$1-$J11)/$I11</f>
        <v>62.26221079691517</v>
      </c>
      <c r="T11">
        <f>+$B$3/$K11</f>
        <v>-65.536000000000001</v>
      </c>
      <c r="U11">
        <f>+$B$1/$K11</f>
        <v>65.534000000000006</v>
      </c>
      <c r="V11">
        <f>1/$K11</f>
        <v>2E-3</v>
      </c>
      <c r="X11" t="s">
        <v>23</v>
      </c>
    </row>
    <row r="13" spans="1:24" x14ac:dyDescent="0.25">
      <c r="A13" t="s">
        <v>24</v>
      </c>
      <c r="C13" s="1" t="s">
        <v>24</v>
      </c>
      <c r="E13">
        <v>0</v>
      </c>
      <c r="F13">
        <v>20000</v>
      </c>
      <c r="G13">
        <v>0</v>
      </c>
      <c r="H13">
        <v>10012.9485</v>
      </c>
      <c r="I13">
        <f>+($F13-$E13)/($H13-$G13)</f>
        <v>1.9974136489366743</v>
      </c>
      <c r="J13">
        <f>+$F13-$H13*$I13</f>
        <v>0</v>
      </c>
      <c r="K13">
        <v>2</v>
      </c>
      <c r="M13">
        <f>$B$3/$I13</f>
        <v>-16405.214822400001</v>
      </c>
      <c r="N13">
        <f>$B$1/$I13</f>
        <v>16404.714174975001</v>
      </c>
      <c r="O13">
        <f>1/$I13</f>
        <v>0.50064742500000003</v>
      </c>
      <c r="Q13">
        <f>($B$3-$J13)/$I13</f>
        <v>-16405.214822400001</v>
      </c>
      <c r="R13">
        <f>($B$1-$J13)/$I13</f>
        <v>16404.714174975001</v>
      </c>
      <c r="T13">
        <f>+$B$3/$K13</f>
        <v>-16384</v>
      </c>
      <c r="U13">
        <f>+$B$1/$K13</f>
        <v>16383.5</v>
      </c>
      <c r="V13">
        <f>1/$K13</f>
        <v>0.5</v>
      </c>
      <c r="X13" t="s">
        <v>25</v>
      </c>
    </row>
    <row r="15" spans="1:24" x14ac:dyDescent="0.25">
      <c r="A15" t="s">
        <v>28</v>
      </c>
      <c r="C15" s="1" t="s">
        <v>30</v>
      </c>
      <c r="E15">
        <v>0</v>
      </c>
      <c r="F15">
        <v>6410</v>
      </c>
      <c r="G15">
        <v>0</v>
      </c>
      <c r="H15">
        <v>13002.063477</v>
      </c>
      <c r="I15">
        <f>+($F15-$E15)/($H15-$G15)</f>
        <v>0.49299866989104996</v>
      </c>
      <c r="J15">
        <f>+$F15-$H15*$I15</f>
        <v>0</v>
      </c>
      <c r="K15">
        <v>1</v>
      </c>
      <c r="M15">
        <f>$B$3/$I15</f>
        <v>-66466.710766667078</v>
      </c>
      <c r="N15">
        <f>$B$1/$I15</f>
        <v>66464.682363628541</v>
      </c>
      <c r="O15">
        <f>1/$I15</f>
        <v>2.0284030385335412</v>
      </c>
      <c r="Q15" s="2" t="s">
        <v>32</v>
      </c>
      <c r="R15" s="2"/>
      <c r="T15">
        <f>+$B$3/$K15</f>
        <v>-32768</v>
      </c>
      <c r="U15">
        <f>+$B$1/$K15</f>
        <v>32767</v>
      </c>
      <c r="V15">
        <f>1/$K15</f>
        <v>1</v>
      </c>
    </row>
    <row r="16" spans="1:24" x14ac:dyDescent="0.25">
      <c r="A16" s="3" t="s">
        <v>26</v>
      </c>
      <c r="B16" s="3"/>
      <c r="C16" s="1" t="s">
        <v>27</v>
      </c>
      <c r="E16">
        <v>70</v>
      </c>
      <c r="F16">
        <v>10573</v>
      </c>
      <c r="G16">
        <v>0</v>
      </c>
      <c r="H16">
        <v>12.4</v>
      </c>
      <c r="I16">
        <f>+($F16-$E16)/($H16-$G16)</f>
        <v>847.01612903225805</v>
      </c>
      <c r="J16">
        <f>+$F16-$H16*$I16</f>
        <v>70</v>
      </c>
      <c r="M16">
        <f>$B$3/$I16</f>
        <v>-38.686394363515184</v>
      </c>
      <c r="N16">
        <f>$B$1/$I16</f>
        <v>38.685213748452824</v>
      </c>
      <c r="O16">
        <f>1/$I16</f>
        <v>1.1806150623631343E-3</v>
      </c>
      <c r="Q16" s="2" t="s">
        <v>32</v>
      </c>
      <c r="R16" s="2"/>
      <c r="T16" s="2" t="s">
        <v>32</v>
      </c>
      <c r="U16" s="2"/>
      <c r="V16" s="2"/>
      <c r="X16" t="s">
        <v>31</v>
      </c>
    </row>
    <row r="17" spans="1:24" x14ac:dyDescent="0.25">
      <c r="A17" t="s">
        <v>29</v>
      </c>
      <c r="C17" s="1" t="s">
        <v>30</v>
      </c>
      <c r="E17">
        <v>0</v>
      </c>
      <c r="F17">
        <v>7700</v>
      </c>
      <c r="G17">
        <v>0</v>
      </c>
      <c r="H17">
        <v>9050.4121090000008</v>
      </c>
      <c r="I17">
        <f>+($F17-$E17)/($H17-$G17)</f>
        <v>0.85078998693804109</v>
      </c>
      <c r="J17">
        <f>+$F17-$H17*$I17</f>
        <v>0</v>
      </c>
      <c r="K17">
        <v>1</v>
      </c>
      <c r="M17">
        <f>$B$3/$I17</f>
        <v>-38514.792725676889</v>
      </c>
      <c r="N17">
        <f>$B$1/$I17</f>
        <v>38513.617347480911</v>
      </c>
      <c r="O17">
        <f>1/$I17</f>
        <v>1.1753781959740262</v>
      </c>
      <c r="Q17">
        <f>($B$2-$J17)/$I17</f>
        <v>0</v>
      </c>
      <c r="R17">
        <f>($B$1-$J17)/$I17</f>
        <v>38513.617347480911</v>
      </c>
      <c r="T17">
        <f>+$B$3/$K17</f>
        <v>-32768</v>
      </c>
      <c r="U17">
        <f>+$B$1/$K17</f>
        <v>32767</v>
      </c>
      <c r="V17">
        <f>1/$K17</f>
        <v>1</v>
      </c>
    </row>
    <row r="19" spans="1:24" x14ac:dyDescent="0.25">
      <c r="A19" t="s">
        <v>39</v>
      </c>
      <c r="E19">
        <v>0</v>
      </c>
      <c r="F19">
        <v>100</v>
      </c>
      <c r="G19">
        <v>0</v>
      </c>
      <c r="H19">
        <v>1</v>
      </c>
      <c r="I19">
        <f>+($F19-$E19)/($H19-$G19)</f>
        <v>100</v>
      </c>
      <c r="J19">
        <f>+$F19-$H19*$I19</f>
        <v>0</v>
      </c>
      <c r="K19">
        <v>100</v>
      </c>
      <c r="M19">
        <f>0/$I19</f>
        <v>0</v>
      </c>
      <c r="N19">
        <f>255/$I19</f>
        <v>2.5499999999999998</v>
      </c>
      <c r="O19">
        <f>1/$I19</f>
        <v>0.01</v>
      </c>
      <c r="Q19" s="2" t="s">
        <v>32</v>
      </c>
      <c r="R19" s="2"/>
      <c r="T19">
        <f>0/K19</f>
        <v>0</v>
      </c>
      <c r="U19">
        <f>255/K19</f>
        <v>2.5499999999999998</v>
      </c>
      <c r="V19">
        <f>1/K19</f>
        <v>0.01</v>
      </c>
      <c r="X19" t="s">
        <v>40</v>
      </c>
    </row>
    <row r="21" spans="1:24" x14ac:dyDescent="0.25">
      <c r="A21" t="s">
        <v>44</v>
      </c>
      <c r="C21" s="1" t="s">
        <v>45</v>
      </c>
      <c r="E21">
        <v>0</v>
      </c>
      <c r="F21">
        <v>1092</v>
      </c>
      <c r="G21">
        <v>0</v>
      </c>
      <c r="H21">
        <v>1</v>
      </c>
      <c r="I21">
        <f>+($F21-$E21)/($H21-$G21)</f>
        <v>1092</v>
      </c>
      <c r="J21">
        <f>+$F21-$H21*$I21</f>
        <v>0</v>
      </c>
      <c r="K21">
        <v>1000</v>
      </c>
      <c r="M21">
        <f>$B$2/$I21</f>
        <v>0</v>
      </c>
      <c r="N21">
        <f>$B$4/$I21</f>
        <v>60.013736263736263</v>
      </c>
      <c r="O21">
        <f>1/$I21</f>
        <v>9.1575091575091575E-4</v>
      </c>
      <c r="T21">
        <f>+$B$2/$K21</f>
        <v>0</v>
      </c>
      <c r="U21">
        <f>+$B$4/$K21</f>
        <v>65.534999999999997</v>
      </c>
      <c r="V21">
        <f>1/$K21</f>
        <v>1E-3</v>
      </c>
    </row>
    <row r="23" spans="1:24" x14ac:dyDescent="0.25">
      <c r="A23" t="s">
        <v>47</v>
      </c>
      <c r="E23">
        <v>0</v>
      </c>
      <c r="F23">
        <v>20000</v>
      </c>
      <c r="G23">
        <v>0</v>
      </c>
      <c r="H23">
        <v>10012.9485</v>
      </c>
      <c r="I23">
        <f>+($F23-$E23)/($H23-$G23)</f>
        <v>1.9974136489366743</v>
      </c>
      <c r="J23">
        <f>+$F23-$H23*$I23</f>
        <v>0</v>
      </c>
      <c r="K23">
        <v>2</v>
      </c>
      <c r="M23">
        <f>$B$3/$I23</f>
        <v>-16405.214822400001</v>
      </c>
      <c r="N23">
        <f>$B$1/$I23</f>
        <v>16404.714174975001</v>
      </c>
      <c r="O23">
        <f>1/$I23</f>
        <v>0.50064742500000003</v>
      </c>
      <c r="T23">
        <f>+$B$2/$K23</f>
        <v>0</v>
      </c>
      <c r="U23">
        <f>+$B$4/$K23</f>
        <v>32767.5</v>
      </c>
      <c r="V23">
        <f>1/$K23</f>
        <v>0.5</v>
      </c>
    </row>
    <row r="24" spans="1:24" x14ac:dyDescent="0.25">
      <c r="A24" t="s">
        <v>46</v>
      </c>
      <c r="E24">
        <v>0</v>
      </c>
      <c r="F24">
        <v>100</v>
      </c>
      <c r="G24">
        <v>0</v>
      </c>
      <c r="H24">
        <v>1</v>
      </c>
      <c r="I24">
        <f>+($F24-$E24)/($H24-$G24)</f>
        <v>100</v>
      </c>
      <c r="J24">
        <f>+$F24-$H24*$I24</f>
        <v>0</v>
      </c>
      <c r="K24">
        <v>100</v>
      </c>
      <c r="M24">
        <f>$B$3/$I24</f>
        <v>-327.68</v>
      </c>
      <c r="N24">
        <f>$B$1/$I24</f>
        <v>327.67</v>
      </c>
      <c r="O24">
        <f>1/$I24</f>
        <v>0.01</v>
      </c>
      <c r="T24">
        <f>+$B$2/$K24</f>
        <v>0</v>
      </c>
      <c r="U24">
        <f>+$B$4/$K24</f>
        <v>655.35</v>
      </c>
      <c r="V24">
        <f>1/$K24</f>
        <v>0.01</v>
      </c>
    </row>
  </sheetData>
  <mergeCells count="13">
    <mergeCell ref="Q19:R19"/>
    <mergeCell ref="T16:V16"/>
    <mergeCell ref="Q16:R16"/>
    <mergeCell ref="Q15:R15"/>
    <mergeCell ref="T6:U6"/>
    <mergeCell ref="T4:V4"/>
    <mergeCell ref="T5:U5"/>
    <mergeCell ref="M6:N6"/>
    <mergeCell ref="M5:N5"/>
    <mergeCell ref="M4:O4"/>
    <mergeCell ref="Q5:R5"/>
    <mergeCell ref="Q4:R4"/>
    <mergeCell ref="E6:H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2019-12-27T23:40:54Z</dcterms:modified>
</cp:coreProperties>
</file>