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Y:\Documents\Contract stuff\"/>
    </mc:Choice>
  </mc:AlternateContent>
  <bookViews>
    <workbookView xWindow="32850" yWindow="120" windowWidth="34440" windowHeight="10890" tabRatio="859" activeTab="4"/>
  </bookViews>
  <sheets>
    <sheet name="Summary" sheetId="10" r:id="rId1"/>
    <sheet name="Instructions" sheetId="8" r:id="rId2"/>
    <sheet name="Personnel Info" sheetId="2" r:id="rId3"/>
    <sheet name="Detail---&gt;" sheetId="9" r:id="rId4"/>
    <sheet name="Labor" sheetId="1" r:id="rId5"/>
    <sheet name="Expenses" sheetId="4" r:id="rId6"/>
    <sheet name="Capital Equipment &amp; DMO Assets" sheetId="6" r:id="rId7"/>
    <sheet name="Fringe &amp; OH" sheetId="5" r:id="rId8"/>
    <sheet name="Lists" sheetId="3" state="hidden" r:id="rId9"/>
  </sheets>
  <definedNames>
    <definedName name="_xlnm._FilterDatabase" localSheetId="4" hidden="1">Expenses!$A$9:$A$10</definedName>
    <definedName name="Expenses">Expenses!$A$10:$A$10</definedName>
    <definedName name="OutsideServices">Lists!$A$9:$A$12</definedName>
    <definedName name="Supplies">Lists!$A$3:$A$6</definedName>
  </definedNames>
  <calcPr calcId="162913"/>
</workbook>
</file>

<file path=xl/calcChain.xml><?xml version="1.0" encoding="utf-8"?>
<calcChain xmlns="http://schemas.openxmlformats.org/spreadsheetml/2006/main">
  <c r="S18" i="1" l="1"/>
  <c r="B18" i="1"/>
  <c r="D17" i="1" l="1"/>
  <c r="G17" i="1" s="1"/>
  <c r="E17" i="1" l="1"/>
  <c r="F17" i="1" s="1"/>
  <c r="A15" i="5"/>
  <c r="B16" i="5"/>
  <c r="C16" i="5"/>
  <c r="D16" i="1"/>
  <c r="E16" i="1" s="1"/>
  <c r="F16" i="1" s="1"/>
  <c r="A16" i="1"/>
  <c r="D15" i="5" l="1"/>
  <c r="G16" i="1"/>
  <c r="A8" i="1" l="1"/>
  <c r="D7" i="4"/>
  <c r="D19" i="4" l="1"/>
  <c r="E19" i="4" s="1"/>
  <c r="D20" i="4"/>
  <c r="E20" i="4" s="1"/>
  <c r="D29" i="4"/>
  <c r="F29" i="4" s="1"/>
  <c r="E29" i="4"/>
  <c r="D30" i="4"/>
  <c r="E30" i="4" s="1"/>
  <c r="D31" i="4"/>
  <c r="F31" i="4" s="1"/>
  <c r="D32" i="4"/>
  <c r="E32" i="4" s="1"/>
  <c r="E13" i="10" s="1"/>
  <c r="D33" i="4"/>
  <c r="E33" i="4" s="1"/>
  <c r="D34" i="4"/>
  <c r="E34" i="4" s="1"/>
  <c r="E16" i="10" s="1"/>
  <c r="D35" i="4"/>
  <c r="F35" i="4" s="1"/>
  <c r="E35" i="4"/>
  <c r="D24" i="4"/>
  <c r="E24" i="4" s="1"/>
  <c r="D25" i="4"/>
  <c r="E25" i="4"/>
  <c r="D14" i="4"/>
  <c r="E14" i="4" s="1"/>
  <c r="D15" i="4"/>
  <c r="E15" i="4" s="1"/>
  <c r="E7" i="4"/>
  <c r="D8" i="4"/>
  <c r="E8" i="4" s="1"/>
  <c r="D9" i="4"/>
  <c r="F9" i="4" s="1"/>
  <c r="E9" i="4"/>
  <c r="D10" i="4"/>
  <c r="E10" i="4" s="1"/>
  <c r="D8" i="1"/>
  <c r="D9" i="1"/>
  <c r="E9" i="1" s="1"/>
  <c r="D10" i="1"/>
  <c r="E10" i="1" s="1"/>
  <c r="F10" i="1" s="1"/>
  <c r="D11" i="1"/>
  <c r="E11" i="1" s="1"/>
  <c r="D12" i="1"/>
  <c r="E12" i="1" s="1"/>
  <c r="F12" i="1" s="1"/>
  <c r="D13" i="1"/>
  <c r="E13" i="1" s="1"/>
  <c r="D14" i="1"/>
  <c r="E14" i="1" s="1"/>
  <c r="F14" i="1" s="1"/>
  <c r="D15" i="1"/>
  <c r="E15" i="1" s="1"/>
  <c r="D21" i="4"/>
  <c r="D15" i="10" s="1"/>
  <c r="C18" i="1"/>
  <c r="C7" i="10" s="1"/>
  <c r="B8" i="10"/>
  <c r="B7" i="10"/>
  <c r="B36" i="4"/>
  <c r="B17" i="10" s="1"/>
  <c r="B26" i="4"/>
  <c r="B11" i="10" s="1"/>
  <c r="B21" i="4"/>
  <c r="B16" i="4"/>
  <c r="B11" i="4"/>
  <c r="B24" i="10"/>
  <c r="C8" i="10"/>
  <c r="C36" i="4"/>
  <c r="C26" i="4"/>
  <c r="C11" i="10" s="1"/>
  <c r="C21" i="4"/>
  <c r="C15" i="10" s="1"/>
  <c r="C16" i="4"/>
  <c r="C14" i="10" s="1"/>
  <c r="C11" i="4"/>
  <c r="C12" i="10" s="1"/>
  <c r="C24" i="10"/>
  <c r="E20" i="6"/>
  <c r="F20" i="6" s="1"/>
  <c r="G20" i="6" s="1"/>
  <c r="E6" i="6"/>
  <c r="F6" i="6" s="1"/>
  <c r="E9" i="6"/>
  <c r="F9" i="6" s="1"/>
  <c r="G9" i="6" s="1"/>
  <c r="E10" i="6"/>
  <c r="F10" i="6" s="1"/>
  <c r="G10" i="6" s="1"/>
  <c r="E11" i="6"/>
  <c r="F11" i="6"/>
  <c r="G11" i="6" s="1"/>
  <c r="E12" i="6"/>
  <c r="F12" i="6" s="1"/>
  <c r="G12" i="6" s="1"/>
  <c r="E13" i="6"/>
  <c r="F13" i="6"/>
  <c r="G13" i="6" s="1"/>
  <c r="E14" i="6"/>
  <c r="F14" i="6" s="1"/>
  <c r="G14" i="6" s="1"/>
  <c r="E15" i="6"/>
  <c r="F15" i="6"/>
  <c r="G15" i="6" s="1"/>
  <c r="F7" i="4"/>
  <c r="F24" i="4"/>
  <c r="F25" i="4"/>
  <c r="F24" i="6"/>
  <c r="G24" i="6" s="1"/>
  <c r="C27" i="6"/>
  <c r="D27" i="6"/>
  <c r="A8" i="5"/>
  <c r="G7" i="1"/>
  <c r="A9" i="1"/>
  <c r="A10" i="1"/>
  <c r="A11" i="1"/>
  <c r="A12" i="1"/>
  <c r="A13" i="1"/>
  <c r="A14" i="1"/>
  <c r="A15" i="1"/>
  <c r="A7" i="5"/>
  <c r="C16" i="6"/>
  <c r="B20" i="10" s="1"/>
  <c r="D16" i="6"/>
  <c r="C20" i="10" s="1"/>
  <c r="C16" i="10"/>
  <c r="B16" i="10"/>
  <c r="B15" i="10"/>
  <c r="B14" i="10"/>
  <c r="B13" i="10"/>
  <c r="C13" i="10"/>
  <c r="B12" i="10"/>
  <c r="E21" i="6"/>
  <c r="E22" i="6"/>
  <c r="F22" i="6" s="1"/>
  <c r="G22" i="6" s="1"/>
  <c r="E23" i="6"/>
  <c r="F23" i="6" s="1"/>
  <c r="G23" i="6" s="1"/>
  <c r="E24" i="6"/>
  <c r="E25" i="6"/>
  <c r="F25" i="6" s="1"/>
  <c r="G25" i="6" s="1"/>
  <c r="E26" i="6"/>
  <c r="F26" i="6" s="1"/>
  <c r="G26" i="6" s="1"/>
  <c r="E7" i="6"/>
  <c r="F7" i="6" s="1"/>
  <c r="G7" i="6" s="1"/>
  <c r="E8" i="6"/>
  <c r="F8" i="6" s="1"/>
  <c r="G8" i="6" s="1"/>
  <c r="A14" i="5"/>
  <c r="A13" i="5"/>
  <c r="A12" i="5"/>
  <c r="A11" i="5"/>
  <c r="A10" i="5"/>
  <c r="A9" i="5"/>
  <c r="E31" i="4" l="1"/>
  <c r="G11" i="1"/>
  <c r="E8" i="1"/>
  <c r="E18" i="1" s="1"/>
  <c r="D18" i="1"/>
  <c r="D11" i="4"/>
  <c r="D12" i="10" s="1"/>
  <c r="B38" i="4"/>
  <c r="B18" i="10" s="1"/>
  <c r="F8" i="4"/>
  <c r="C38" i="4"/>
  <c r="C18" i="10" s="1"/>
  <c r="C17" i="10"/>
  <c r="C22" i="10"/>
  <c r="G13" i="1"/>
  <c r="B22" i="10"/>
  <c r="G12" i="1"/>
  <c r="B9" i="10"/>
  <c r="C9" i="10"/>
  <c r="G15" i="1"/>
  <c r="G9" i="1"/>
  <c r="G14" i="1"/>
  <c r="G10" i="1"/>
  <c r="F15" i="1"/>
  <c r="D14" i="5"/>
  <c r="F9" i="1"/>
  <c r="D8" i="5"/>
  <c r="F11" i="1"/>
  <c r="D10" i="5"/>
  <c r="F13" i="1"/>
  <c r="D12" i="5"/>
  <c r="D13" i="5"/>
  <c r="D9" i="5"/>
  <c r="D11" i="5"/>
  <c r="E17" i="10"/>
  <c r="F33" i="4"/>
  <c r="F26" i="4"/>
  <c r="F11" i="10" s="1"/>
  <c r="E21" i="4"/>
  <c r="E15" i="10" s="1"/>
  <c r="D13" i="10"/>
  <c r="F19" i="4"/>
  <c r="F10" i="4"/>
  <c r="F14" i="4"/>
  <c r="F20" i="4"/>
  <c r="E26" i="4"/>
  <c r="E11" i="10" s="1"/>
  <c r="E16" i="4"/>
  <c r="E14" i="10" s="1"/>
  <c r="E11" i="4"/>
  <c r="E12" i="10" s="1"/>
  <c r="E36" i="4"/>
  <c r="F15" i="4"/>
  <c r="F30" i="4"/>
  <c r="D16" i="4"/>
  <c r="D14" i="10" s="1"/>
  <c r="D16" i="10"/>
  <c r="D26" i="4"/>
  <c r="D11" i="10" s="1"/>
  <c r="F34" i="4"/>
  <c r="F16" i="10" s="1"/>
  <c r="F32" i="4"/>
  <c r="F13" i="10" s="1"/>
  <c r="D36" i="4"/>
  <c r="G8" i="1"/>
  <c r="E27" i="6"/>
  <c r="C21" i="10"/>
  <c r="F16" i="6"/>
  <c r="E20" i="10" s="1"/>
  <c r="G6" i="6"/>
  <c r="G16" i="6" s="1"/>
  <c r="F20" i="10" s="1"/>
  <c r="D21" i="10"/>
  <c r="B21" i="10"/>
  <c r="F21" i="6"/>
  <c r="G21" i="6" s="1"/>
  <c r="G27" i="6" s="1"/>
  <c r="F21" i="10" s="1"/>
  <c r="E16" i="6"/>
  <c r="D20" i="10" s="1"/>
  <c r="D7" i="5"/>
  <c r="F8" i="1"/>
  <c r="C23" i="10" l="1"/>
  <c r="B23" i="10"/>
  <c r="F11" i="4"/>
  <c r="F12" i="10" s="1"/>
  <c r="B25" i="10"/>
  <c r="B2" i="1" s="1"/>
  <c r="C25" i="10"/>
  <c r="C2" i="1" s="1"/>
  <c r="D16" i="5"/>
  <c r="F16" i="4"/>
  <c r="F14" i="10" s="1"/>
  <c r="F21" i="4"/>
  <c r="F15" i="10" s="1"/>
  <c r="D38" i="4"/>
  <c r="D18" i="10" s="1"/>
  <c r="D17" i="10"/>
  <c r="E38" i="4"/>
  <c r="E18" i="10" s="1"/>
  <c r="F36" i="4"/>
  <c r="F38" i="4" s="1"/>
  <c r="F18" i="10" s="1"/>
  <c r="F17" i="10"/>
  <c r="D22" i="10"/>
  <c r="F27" i="6"/>
  <c r="F22" i="10"/>
  <c r="D7" i="10"/>
  <c r="F18" i="1"/>
  <c r="B2" i="4" l="1"/>
  <c r="B2" i="5"/>
  <c r="B2" i="6"/>
  <c r="C2" i="6"/>
  <c r="C2" i="4"/>
  <c r="C2" i="5"/>
  <c r="E22" i="10"/>
  <c r="E21" i="10"/>
  <c r="E7" i="10"/>
  <c r="G18" i="1"/>
  <c r="F7" i="10" s="1"/>
  <c r="D20" i="5"/>
  <c r="D24" i="10" s="1"/>
  <c r="D6" i="5"/>
  <c r="D8" i="10" s="1"/>
  <c r="D9" i="10" s="1"/>
  <c r="D23" i="10" s="1"/>
  <c r="E6" i="5" l="1"/>
  <c r="E8" i="10" s="1"/>
  <c r="E9" i="10" s="1"/>
  <c r="E23" i="10" s="1"/>
  <c r="F23" i="10" s="1"/>
  <c r="E20" i="5"/>
  <c r="D25" i="10"/>
  <c r="D2" i="5" s="1"/>
  <c r="D2" i="1" l="1"/>
  <c r="F6" i="5"/>
  <c r="A22" i="5"/>
  <c r="D2" i="4"/>
  <c r="F20" i="5"/>
  <c r="E24" i="10"/>
  <c r="D2" i="6"/>
  <c r="F8" i="10" l="1"/>
  <c r="F9" i="10" s="1"/>
  <c r="F16" i="5"/>
  <c r="F24" i="10"/>
  <c r="E25" i="10"/>
  <c r="E2" i="5" l="1"/>
  <c r="E2" i="1"/>
  <c r="F25" i="10"/>
  <c r="E2" i="4"/>
  <c r="E2" i="6"/>
  <c r="F2" i="4" l="1"/>
  <c r="F2" i="1"/>
  <c r="F2" i="5"/>
  <c r="F2" i="6"/>
</calcChain>
</file>

<file path=xl/comments1.xml><?xml version="1.0" encoding="utf-8"?>
<comments xmlns="http://schemas.openxmlformats.org/spreadsheetml/2006/main">
  <authors>
    <author>Dana Lacono</author>
  </authors>
  <commentList>
    <comment ref="B2" authorId="0" shapeId="0">
      <text>
        <r>
          <rPr>
            <sz val="8"/>
            <color indexed="81"/>
            <rFont val="Tahoma"/>
            <family val="2"/>
          </rPr>
          <t>Enter current hourly wage. Spreadsheet will automatically calculate hourly rate for yrs 2-5</t>
        </r>
      </text>
    </comment>
    <comment ref="B3" authorId="0" shapeId="0">
      <text>
        <r>
          <rPr>
            <sz val="8"/>
            <color indexed="81"/>
            <rFont val="Tahoma"/>
            <family val="2"/>
          </rPr>
          <t>Enter current hourly wage. Spreadsheet will automatically calculate hourly rate for yrs 2-5</t>
        </r>
      </text>
    </comment>
    <comment ref="B4" authorId="0" shapeId="0">
      <text>
        <r>
          <rPr>
            <sz val="8"/>
            <color indexed="81"/>
            <rFont val="Tahoma"/>
            <family val="2"/>
          </rPr>
          <t xml:space="preserve">Enter current hourly wage. Spreadsheet will automatically calculate hourly rate  yrs 2-5
</t>
        </r>
      </text>
    </comment>
    <comment ref="B5" authorId="0" shapeId="0">
      <text>
        <r>
          <rPr>
            <sz val="8"/>
            <color indexed="81"/>
            <rFont val="Tahoma"/>
            <family val="2"/>
          </rPr>
          <t xml:space="preserve">Enter current hourly wage. Spreadsheet will automatically calculate yrs 2-5
</t>
        </r>
      </text>
    </comment>
    <comment ref="B6" authorId="0" shapeId="0">
      <text>
        <r>
          <rPr>
            <sz val="8"/>
            <color indexed="81"/>
            <rFont val="Tahoma"/>
            <family val="2"/>
          </rPr>
          <t xml:space="preserve">Enter current hourly wage. Spreadsheet will automatically calculate yrs 2-5
</t>
        </r>
      </text>
    </comment>
    <comment ref="B7" authorId="0" shapeId="0">
      <text>
        <r>
          <rPr>
            <sz val="8"/>
            <color indexed="81"/>
            <rFont val="Tahoma"/>
            <family val="2"/>
          </rPr>
          <t xml:space="preserve">Enter current hourly wage. Spreadsheet will automatically calculate hourly rate for yrs 2-5
</t>
        </r>
      </text>
    </comment>
    <comment ref="B8" authorId="0" shapeId="0">
      <text>
        <r>
          <rPr>
            <sz val="8"/>
            <color indexed="81"/>
            <rFont val="Tahoma"/>
            <family val="2"/>
          </rPr>
          <t xml:space="preserve">Enter current hourly wage. Spreadsheet will automatically calculate yrs 2-5
</t>
        </r>
      </text>
    </comment>
    <comment ref="B9" authorId="0" shapeId="0">
      <text>
        <r>
          <rPr>
            <sz val="8"/>
            <color indexed="81"/>
            <rFont val="Tahoma"/>
            <family val="2"/>
          </rPr>
          <t xml:space="preserve">Enter current hourly wage. Spreadsheet will automatically calculate yrs 2-5
</t>
        </r>
      </text>
    </comment>
    <comment ref="B10" authorId="0" shapeId="0">
      <text>
        <r>
          <rPr>
            <sz val="8"/>
            <color indexed="81"/>
            <rFont val="Tahoma"/>
            <family val="2"/>
          </rPr>
          <t xml:space="preserve">Enter current hourly wage. Spreadsheet will automatically calculate hourly rate for yrs 2-5
</t>
        </r>
      </text>
    </comment>
  </commentList>
</comments>
</file>

<file path=xl/comments2.xml><?xml version="1.0" encoding="utf-8"?>
<comments xmlns="http://schemas.openxmlformats.org/spreadsheetml/2006/main">
  <authors>
    <author>Dana Lacono</author>
  </authors>
  <commentList>
    <comment ref="A6" authorId="0" shapeId="0">
      <text>
        <r>
          <rPr>
            <b/>
            <sz val="9"/>
            <color indexed="81"/>
            <rFont val="Tahoma"/>
            <family val="2"/>
          </rPr>
          <t>Enter Employee names and salaries on Personnel Info tab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6" authorId="0" shapeId="0">
      <text>
        <r>
          <rPr>
            <b/>
            <sz val="9"/>
            <color indexed="81"/>
            <rFont val="Tahoma"/>
            <family val="2"/>
          </rPr>
          <t>Dana Lacono:
From Proposal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6" authorId="0" shapeId="0">
      <text>
        <r>
          <rPr>
            <b/>
            <sz val="9"/>
            <color indexed="81"/>
            <rFont val="Tahoma"/>
            <family val="2"/>
          </rPr>
          <t>Dana Lacono:</t>
        </r>
        <r>
          <rPr>
            <sz val="9"/>
            <color indexed="81"/>
            <rFont val="Tahoma"/>
            <family val="2"/>
          </rPr>
          <t xml:space="preserve">
From Cognos Report</t>
        </r>
      </text>
    </comment>
  </commentList>
</comments>
</file>

<file path=xl/comments3.xml><?xml version="1.0" encoding="utf-8"?>
<comments xmlns="http://schemas.openxmlformats.org/spreadsheetml/2006/main">
  <authors>
    <author>Dana Lacono</author>
  </authors>
  <commentList>
    <comment ref="B5" authorId="0" shapeId="0">
      <text>
        <r>
          <rPr>
            <b/>
            <sz val="9"/>
            <color indexed="81"/>
            <rFont val="Tahoma"/>
            <family val="2"/>
          </rPr>
          <t xml:space="preserve">Dana Lacono:
</t>
        </r>
        <r>
          <rPr>
            <sz val="9"/>
            <color indexed="81"/>
            <rFont val="Tahoma"/>
            <family val="2"/>
          </rPr>
          <t>From Proposal
or Cognos Report</t>
        </r>
      </text>
    </comment>
    <comment ref="C5" authorId="0" shapeId="0">
      <text>
        <r>
          <rPr>
            <b/>
            <sz val="9"/>
            <color indexed="81"/>
            <rFont val="Tahoma"/>
            <family val="2"/>
          </rPr>
          <t>Dana Lacono:</t>
        </r>
        <r>
          <rPr>
            <sz val="9"/>
            <color indexed="81"/>
            <rFont val="Tahoma"/>
            <family val="2"/>
          </rPr>
          <t xml:space="preserve">
From Cognos Report</t>
        </r>
      </text>
    </comment>
    <comment ref="D5" authorId="0" shapeId="0">
      <text>
        <r>
          <rPr>
            <b/>
            <sz val="9"/>
            <color indexed="81"/>
            <rFont val="Tahoma"/>
            <family val="2"/>
          </rPr>
          <t>Dana Lacono:</t>
        </r>
        <r>
          <rPr>
            <sz val="9"/>
            <color indexed="81"/>
            <rFont val="Tahoma"/>
            <family val="2"/>
          </rPr>
          <t xml:space="preserve">
Enter projected amounts in columns G-X</t>
        </r>
      </text>
    </comment>
  </commentList>
</comments>
</file>

<file path=xl/comments4.xml><?xml version="1.0" encoding="utf-8"?>
<comments xmlns="http://schemas.openxmlformats.org/spreadsheetml/2006/main">
  <authors>
    <author>Dana Lacono</author>
  </authors>
  <commentList>
    <comment ref="C5" authorId="0" shapeId="0">
      <text>
        <r>
          <rPr>
            <b/>
            <sz val="9"/>
            <color indexed="81"/>
            <rFont val="Tahoma"/>
            <family val="2"/>
          </rPr>
          <t>Dana Lacono:
From Proposal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5" authorId="0" shapeId="0">
      <text>
        <r>
          <rPr>
            <b/>
            <sz val="9"/>
            <color indexed="81"/>
            <rFont val="Tahoma"/>
            <family val="2"/>
          </rPr>
          <t>Dana Lacono:</t>
        </r>
        <r>
          <rPr>
            <sz val="9"/>
            <color indexed="81"/>
            <rFont val="Tahoma"/>
            <family val="2"/>
          </rPr>
          <t xml:space="preserve">
From Cognos Report</t>
        </r>
      </text>
    </comment>
    <comment ref="C19" authorId="0" shapeId="0">
      <text>
        <r>
          <rPr>
            <b/>
            <sz val="9"/>
            <color indexed="81"/>
            <rFont val="Tahoma"/>
            <family val="2"/>
          </rPr>
          <t>Dana Lacono:
From Proposal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9" authorId="0" shapeId="0">
      <text>
        <r>
          <rPr>
            <b/>
            <sz val="9"/>
            <color indexed="81"/>
            <rFont val="Tahoma"/>
            <family val="2"/>
          </rPr>
          <t>Dana Lacono:</t>
        </r>
        <r>
          <rPr>
            <sz val="9"/>
            <color indexed="81"/>
            <rFont val="Tahoma"/>
            <family val="2"/>
          </rPr>
          <t xml:space="preserve">
From Cognos Report</t>
        </r>
      </text>
    </comment>
  </commentList>
</comments>
</file>

<file path=xl/sharedStrings.xml><?xml version="1.0" encoding="utf-8"?>
<sst xmlns="http://schemas.openxmlformats.org/spreadsheetml/2006/main" count="215" uniqueCount="133">
  <si>
    <t>Employee</t>
  </si>
  <si>
    <t>Fringe Rate</t>
  </si>
  <si>
    <t xml:space="preserve">Hourly </t>
  </si>
  <si>
    <t>Budget</t>
  </si>
  <si>
    <t>Actual</t>
  </si>
  <si>
    <t>Remaining</t>
  </si>
  <si>
    <t>Fringe</t>
  </si>
  <si>
    <t>Projection</t>
  </si>
  <si>
    <t>Project</t>
  </si>
  <si>
    <t>Expenses</t>
  </si>
  <si>
    <t>Supplies</t>
  </si>
  <si>
    <t>Travel</t>
  </si>
  <si>
    <t>5300 Computer Hardware</t>
  </si>
  <si>
    <t>5310 Computer Software</t>
  </si>
  <si>
    <t>5360 General</t>
  </si>
  <si>
    <t>Miscellaneous</t>
  </si>
  <si>
    <t>5030 Conference Fees/Registration</t>
  </si>
  <si>
    <t>5060 Dues/Memberships/Licenses</t>
  </si>
  <si>
    <t>5200 Postage/Shipping</t>
  </si>
  <si>
    <t>5210 Printing/Publication</t>
  </si>
  <si>
    <t>5250 Business Meal/Outreach/Recogntion</t>
  </si>
  <si>
    <t>5330 Non-Capitalized Equipment</t>
  </si>
  <si>
    <t>Outside Services &amp; Subawards</t>
  </si>
  <si>
    <t>5160 Subawards w/o IDC</t>
  </si>
  <si>
    <t>5120 OS - External Ship Time</t>
  </si>
  <si>
    <t>5130 OS - General</t>
  </si>
  <si>
    <t>5500 Travel - Domestic</t>
  </si>
  <si>
    <t>5530 Travel - Foreign</t>
  </si>
  <si>
    <t>Western Flyer</t>
  </si>
  <si>
    <t>Rachel Carson</t>
  </si>
  <si>
    <t>AUV</t>
  </si>
  <si>
    <t>MiniROV</t>
  </si>
  <si>
    <t>MARS Port</t>
  </si>
  <si>
    <t>Test Tank</t>
  </si>
  <si>
    <t>DMO Assets</t>
  </si>
  <si>
    <t>5160 Subawards with IDC</t>
  </si>
  <si>
    <t>Labor</t>
  </si>
  <si>
    <t>Capital Equipment</t>
  </si>
  <si>
    <t>Item 1</t>
  </si>
  <si>
    <t>Item 2</t>
  </si>
  <si>
    <t>Item 3</t>
  </si>
  <si>
    <t>Item 4</t>
  </si>
  <si>
    <t>Item 5</t>
  </si>
  <si>
    <t>Item 6</t>
  </si>
  <si>
    <t>Item 7</t>
  </si>
  <si>
    <t>Item 8</t>
  </si>
  <si>
    <t>Item 9</t>
  </si>
  <si>
    <t>Item 10</t>
  </si>
  <si>
    <t>AUV - 10/12 hr day</t>
  </si>
  <si>
    <t>Ventana - 10/12 hr day</t>
  </si>
  <si>
    <t>Rachel Carson - 10/12 hr day</t>
  </si>
  <si>
    <t>MiniROV - 10/12 hr day</t>
  </si>
  <si>
    <t>Rachel Carson - 24 hr</t>
  </si>
  <si>
    <t>Western Flyer/Doc Ricketts</t>
  </si>
  <si>
    <t>Project Period:</t>
  </si>
  <si>
    <t>Total Budget:</t>
  </si>
  <si>
    <t>Funds Received:</t>
  </si>
  <si>
    <t>Overhead</t>
  </si>
  <si>
    <t>Rate</t>
  </si>
  <si>
    <t>TOTALS</t>
  </si>
  <si>
    <t>Total Travel</t>
  </si>
  <si>
    <t>Total Materials &amp; Supplies</t>
  </si>
  <si>
    <t>Total Outside Services</t>
  </si>
  <si>
    <t>Total Subawards</t>
  </si>
  <si>
    <t>Project Budget Projection Summary</t>
  </si>
  <si>
    <t>Materials &amp; Supplies</t>
  </si>
  <si>
    <t>Publications</t>
  </si>
  <si>
    <t>Outside Services</t>
  </si>
  <si>
    <t>Subawards</t>
  </si>
  <si>
    <t>Tuition/Fees</t>
  </si>
  <si>
    <t>Project Total</t>
  </si>
  <si>
    <t>Fringe Benefits</t>
  </si>
  <si>
    <t>Total Salary + Fringe</t>
  </si>
  <si>
    <t>Personnel</t>
  </si>
  <si>
    <t>Capital Equipment &amp; Ship Time</t>
  </si>
  <si>
    <t>Ship Time/DMO Assets</t>
  </si>
  <si>
    <t>Projected</t>
  </si>
  <si>
    <t>Total Expenses</t>
  </si>
  <si>
    <t>Total Cap Eq. &amp; DMO</t>
  </si>
  <si>
    <t>Other Expense 2</t>
  </si>
  <si>
    <t>Total Misc. Expenses</t>
  </si>
  <si>
    <t>5430 Training/Tuition Fees</t>
  </si>
  <si>
    <t>TOTAL EXPENSES</t>
  </si>
  <si>
    <t>Total Capital Equipment</t>
  </si>
  <si>
    <t>Total DMO Assets</t>
  </si>
  <si>
    <t>Project #:</t>
  </si>
  <si>
    <t>Projection Hours</t>
  </si>
  <si>
    <t>Projection Wages</t>
  </si>
  <si>
    <t>Base</t>
  </si>
  <si>
    <t>Total</t>
  </si>
  <si>
    <t>Actual + Projected</t>
  </si>
  <si>
    <t>Available</t>
  </si>
  <si>
    <t>Total Direct Costs</t>
  </si>
  <si>
    <t>TO DATE</t>
  </si>
  <si>
    <t xml:space="preserve">Summary </t>
  </si>
  <si>
    <t>Personnel Info</t>
  </si>
  <si>
    <t>Cap Equip &amp; DMO Assets</t>
  </si>
  <si>
    <t>Fringe &amp; OH</t>
  </si>
  <si>
    <t>Instructions</t>
  </si>
  <si>
    <t>This is the overview of your project. The summary is a complilation of the calculations from the other worksheets; no data can be added to this page</t>
  </si>
  <si>
    <t>Enter the overhead rate (generally 51%) in cell A18; all other cells are locked.</t>
  </si>
  <si>
    <t>Numbers in "Budget" columns are from Budget Amount column in Cognos report</t>
  </si>
  <si>
    <t>Numbers in "Actual" columns are from Paid Amount column in Cognos report</t>
  </si>
  <si>
    <t>Current MBARI Fringe Rates</t>
  </si>
  <si>
    <t>Postdocs/Research Associates</t>
  </si>
  <si>
    <t>Full-Time/30-39 hrs</t>
  </si>
  <si>
    <t>Short Term</t>
  </si>
  <si>
    <t>21-29 hrs/GSRs</t>
  </si>
  <si>
    <t>Project Totals</t>
  </si>
  <si>
    <t>Committed</t>
  </si>
  <si>
    <t>Dec 2017</t>
  </si>
  <si>
    <t>Enter employee names, hourly pay rates, and fringe benefit rates on the Personnel Info sheet.</t>
  </si>
  <si>
    <t>Enter the number of hours per pay period you expect each employee to work in cells H onward</t>
  </si>
  <si>
    <t>Enter Committed funds (from Cognos Project Summary) in column G; enter projected expenses in columns H onward according to the month you estimate incurring the expense</t>
  </si>
  <si>
    <t>Enter projected capital purchases in Columns H onward according to the month you expect to purchase the item(s). Enter DMO Asset Allocations in columns H onward according to the month you expect to incur the cost.</t>
  </si>
  <si>
    <t>08/10/17-06/30/18</t>
  </si>
  <si>
    <t>Jan 2018</t>
  </si>
  <si>
    <t>Feb 2018</t>
  </si>
  <si>
    <t>Mar 2018</t>
  </si>
  <si>
    <t>Apr 2018</t>
  </si>
  <si>
    <t>May 2018</t>
  </si>
  <si>
    <t>Jun 2018</t>
  </si>
  <si>
    <t xml:space="preserve">Brett Hobson </t>
  </si>
  <si>
    <t>Ben Rannan</t>
  </si>
  <si>
    <t>Brian Kieft</t>
  </si>
  <si>
    <t>Mark Chaffey</t>
  </si>
  <si>
    <t>Jon Erikson</t>
  </si>
  <si>
    <t>Jim Schofield</t>
  </si>
  <si>
    <t>Paul Coenen</t>
  </si>
  <si>
    <t>Jose Rosal</t>
  </si>
  <si>
    <t>Ray Thompson</t>
  </si>
  <si>
    <t>Tom Marion</t>
  </si>
  <si>
    <t>Estimated!!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</si>
</sst>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&quot;$&quot;#,##0;[Red]\-&quot;$&quot;#,##0"/>
    <numFmt numFmtId="165" formatCode="_-&quot;$&quot;* #,##0.00_-;\-&quot;$&quot;* #,##0.00_-;_-&quot;$&quot;* &quot;-&quot;??_-;_-@_-"/>
    <numFmt numFmtId="166" formatCode="&quot;$&quot;#,##0.00"/>
    <numFmt numFmtId="167" formatCode="0_ ;[Red]\-0\ "/>
    <numFmt numFmtId="168" formatCode="&quot;$&quot;#,##0"/>
    <numFmt numFmtId="169" formatCode="0.0%"/>
    <numFmt numFmtId="170" formatCode="mmm\ yyyy"/>
    <numFmt numFmtId="171" formatCode="&quot;$&quot;#,##0.00;[Red]\-&quot;$&quot;#,##0.00"/>
    <numFmt numFmtId="172" formatCode="#,##0.0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sz val="8"/>
      <name val="Helvetica"/>
      <family val="2"/>
    </font>
    <font>
      <sz val="10"/>
      <name val="Geneva"/>
      <family val="2"/>
    </font>
    <font>
      <b/>
      <sz val="18"/>
      <color theme="0"/>
      <name val="Cambria"/>
      <family val="2"/>
      <scheme val="major"/>
    </font>
    <font>
      <b/>
      <sz val="11"/>
      <name val="Calibri"/>
      <family val="2"/>
      <scheme val="minor"/>
    </font>
    <font>
      <sz val="8"/>
      <color indexed="81"/>
      <name val="Tahoma"/>
      <family val="2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theme="4" tint="0.3999755851924192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theme="4" tint="0.39997558519241921"/>
      </top>
      <bottom/>
      <diagonal/>
    </border>
  </borders>
  <cellStyleXfs count="13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3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6" fillId="0" borderId="3" applyNumberFormat="0" applyFill="0" applyAlignment="0" applyProtection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/>
    <xf numFmtId="40" fontId="10" fillId="0" borderId="0" applyFont="0" applyFill="0" applyBorder="0" applyAlignment="0" applyProtection="0"/>
    <xf numFmtId="0" fontId="1" fillId="7" borderId="0" applyNumberFormat="0" applyBorder="0" applyAlignment="0" applyProtection="0"/>
  </cellStyleXfs>
  <cellXfs count="106">
    <xf numFmtId="0" fontId="0" fillId="0" borderId="0" xfId="0"/>
    <xf numFmtId="166" fontId="0" fillId="0" borderId="0" xfId="0" applyNumberFormat="1"/>
    <xf numFmtId="0" fontId="3" fillId="0" borderId="2" xfId="2" applyAlignment="1">
      <alignment horizontal="center"/>
    </xf>
    <xf numFmtId="0" fontId="3" fillId="0" borderId="2" xfId="2"/>
    <xf numFmtId="0" fontId="3" fillId="0" borderId="0" xfId="3"/>
    <xf numFmtId="0" fontId="6" fillId="0" borderId="3" xfId="5"/>
    <xf numFmtId="164" fontId="0" fillId="0" borderId="0" xfId="0" applyNumberFormat="1"/>
    <xf numFmtId="166" fontId="0" fillId="0" borderId="0" xfId="0" applyNumberFormat="1" applyProtection="1"/>
    <xf numFmtId="0" fontId="0" fillId="0" borderId="0" xfId="0" applyProtection="1"/>
    <xf numFmtId="0" fontId="0" fillId="0" borderId="0" xfId="0" applyProtection="1">
      <protection locked="0"/>
    </xf>
    <xf numFmtId="9" fontId="1" fillId="2" borderId="0" xfId="4" applyNumberFormat="1" applyProtection="1">
      <protection locked="0"/>
    </xf>
    <xf numFmtId="0" fontId="2" fillId="0" borderId="1" xfId="1"/>
    <xf numFmtId="0" fontId="0" fillId="0" borderId="0" xfId="0" quotePrefix="1"/>
    <xf numFmtId="0" fontId="3" fillId="5" borderId="0" xfId="3" applyFill="1"/>
    <xf numFmtId="0" fontId="6" fillId="3" borderId="3" xfId="5" applyFill="1"/>
    <xf numFmtId="0" fontId="3" fillId="0" borderId="2" xfId="2" applyFill="1" applyAlignment="1">
      <alignment horizontal="center"/>
    </xf>
    <xf numFmtId="0" fontId="0" fillId="0" borderId="0" xfId="0" applyNumberFormat="1" applyProtection="1">
      <protection locked="0"/>
    </xf>
    <xf numFmtId="167" fontId="6" fillId="0" borderId="3" xfId="5" applyNumberFormat="1"/>
    <xf numFmtId="0" fontId="0" fillId="0" borderId="5" xfId="0" applyBorder="1" applyProtection="1">
      <protection locked="0"/>
    </xf>
    <xf numFmtId="0" fontId="0" fillId="0" borderId="5" xfId="0" applyBorder="1"/>
    <xf numFmtId="168" fontId="0" fillId="0" borderId="0" xfId="0" applyNumberFormat="1"/>
    <xf numFmtId="3" fontId="0" fillId="0" borderId="0" xfId="0" applyNumberFormat="1"/>
    <xf numFmtId="3" fontId="6" fillId="0" borderId="3" xfId="5" applyNumberFormat="1"/>
    <xf numFmtId="164" fontId="6" fillId="3" borderId="3" xfId="5" applyNumberFormat="1" applyFill="1"/>
    <xf numFmtId="0" fontId="3" fillId="0" borderId="2" xfId="2" applyAlignment="1" applyProtection="1">
      <alignment horizontal="center" vertical="center"/>
    </xf>
    <xf numFmtId="0" fontId="3" fillId="0" borderId="2" xfId="2" applyAlignment="1" applyProtection="1">
      <alignment horizontal="center" vertical="center" wrapText="1"/>
    </xf>
    <xf numFmtId="0" fontId="6" fillId="0" borderId="0" xfId="0" applyFont="1" applyProtection="1"/>
    <xf numFmtId="0" fontId="6" fillId="0" borderId="3" xfId="5" applyProtection="1"/>
    <xf numFmtId="0" fontId="2" fillId="0" borderId="1" xfId="1" applyProtection="1"/>
    <xf numFmtId="0" fontId="0" fillId="0" borderId="0" xfId="0" applyBorder="1" applyProtection="1"/>
    <xf numFmtId="0" fontId="3" fillId="0" borderId="2" xfId="2" applyAlignment="1" applyProtection="1">
      <alignment horizontal="center"/>
    </xf>
    <xf numFmtId="0" fontId="3" fillId="0" borderId="0" xfId="2" applyBorder="1" applyProtection="1"/>
    <xf numFmtId="0" fontId="3" fillId="0" borderId="0" xfId="2" applyBorder="1" applyAlignment="1" applyProtection="1">
      <alignment horizontal="center"/>
    </xf>
    <xf numFmtId="0" fontId="3" fillId="0" borderId="2" xfId="2" applyProtection="1"/>
    <xf numFmtId="1" fontId="0" fillId="0" borderId="0" xfId="0" applyNumberFormat="1" applyProtection="1"/>
    <xf numFmtId="1" fontId="0" fillId="0" borderId="0" xfId="0" applyNumberFormat="1" applyBorder="1" applyProtection="1"/>
    <xf numFmtId="1" fontId="6" fillId="0" borderId="3" xfId="5" applyNumberFormat="1" applyProtection="1"/>
    <xf numFmtId="3" fontId="0" fillId="0" borderId="0" xfId="0" applyNumberFormat="1" applyProtection="1"/>
    <xf numFmtId="3" fontId="0" fillId="0" borderId="0" xfId="0" applyNumberFormat="1" applyBorder="1" applyProtection="1"/>
    <xf numFmtId="3" fontId="6" fillId="0" borderId="3" xfId="5" applyNumberFormat="1" applyProtection="1"/>
    <xf numFmtId="3" fontId="6" fillId="0" borderId="3" xfId="5" applyNumberFormat="1" applyFill="1" applyProtection="1"/>
    <xf numFmtId="168" fontId="6" fillId="0" borderId="3" xfId="5" applyNumberFormat="1" applyProtection="1"/>
    <xf numFmtId="169" fontId="0" fillId="0" borderId="0" xfId="0" applyNumberFormat="1" applyProtection="1">
      <protection locked="0"/>
    </xf>
    <xf numFmtId="3" fontId="3" fillId="5" borderId="0" xfId="3" applyNumberFormat="1" applyFill="1"/>
    <xf numFmtId="0" fontId="0" fillId="0" borderId="0" xfId="0" applyFill="1" applyProtection="1">
      <protection locked="0"/>
    </xf>
    <xf numFmtId="0" fontId="2" fillId="0" borderId="1" xfId="1" applyProtection="1"/>
    <xf numFmtId="164" fontId="0" fillId="0" borderId="0" xfId="0" applyNumberFormat="1" applyProtection="1"/>
    <xf numFmtId="0" fontId="3" fillId="0" borderId="0" xfId="2" applyFill="1" applyBorder="1" applyAlignment="1">
      <alignment horizontal="left"/>
    </xf>
    <xf numFmtId="9" fontId="0" fillId="0" borderId="0" xfId="0" applyNumberFormat="1"/>
    <xf numFmtId="168" fontId="6" fillId="0" borderId="0" xfId="0" applyNumberFormat="1" applyFont="1" applyProtection="1">
      <protection locked="0"/>
    </xf>
    <xf numFmtId="1" fontId="0" fillId="0" borderId="0" xfId="0" applyNumberFormat="1" applyProtection="1">
      <protection locked="0"/>
    </xf>
    <xf numFmtId="3" fontId="0" fillId="0" borderId="0" xfId="0" applyNumberFormat="1" applyProtection="1">
      <protection locked="0"/>
    </xf>
    <xf numFmtId="168" fontId="0" fillId="0" borderId="0" xfId="0" applyNumberFormat="1" applyAlignment="1" applyProtection="1">
      <alignment horizontal="right"/>
      <protection locked="0"/>
    </xf>
    <xf numFmtId="166" fontId="0" fillId="0" borderId="0" xfId="0" applyNumberFormat="1" applyAlignment="1" applyProtection="1">
      <alignment horizontal="right"/>
    </xf>
    <xf numFmtId="168" fontId="0" fillId="0" borderId="0" xfId="0" applyNumberFormat="1" applyProtection="1">
      <protection locked="0"/>
    </xf>
    <xf numFmtId="3" fontId="0" fillId="0" borderId="0" xfId="0" applyNumberFormat="1" applyFont="1" applyProtection="1"/>
    <xf numFmtId="168" fontId="0" fillId="0" borderId="0" xfId="0" applyNumberFormat="1" applyProtection="1"/>
    <xf numFmtId="164" fontId="6" fillId="6" borderId="9" xfId="5" applyNumberFormat="1" applyFill="1" applyBorder="1" applyAlignment="1">
      <alignment horizontal="right"/>
    </xf>
    <xf numFmtId="0" fontId="0" fillId="0" borderId="0" xfId="0" applyFill="1" applyBorder="1"/>
    <xf numFmtId="164" fontId="6" fillId="6" borderId="10" xfId="5" applyNumberFormat="1" applyFill="1" applyBorder="1" applyAlignment="1">
      <alignment horizontal="right"/>
    </xf>
    <xf numFmtId="0" fontId="12" fillId="6" borderId="12" xfId="2" applyFont="1" applyFill="1" applyBorder="1" applyAlignment="1">
      <alignment horizontal="right"/>
    </xf>
    <xf numFmtId="0" fontId="0" fillId="0" borderId="0" xfId="0"/>
    <xf numFmtId="0" fontId="0" fillId="0" borderId="0" xfId="0" applyProtection="1"/>
    <xf numFmtId="0" fontId="0" fillId="0" borderId="0" xfId="0" applyFill="1" applyProtection="1"/>
    <xf numFmtId="0" fontId="12" fillId="6" borderId="11" xfId="2" applyFont="1" applyFill="1" applyBorder="1" applyAlignment="1">
      <alignment horizontal="center"/>
    </xf>
    <xf numFmtId="0" fontId="0" fillId="6" borderId="12" xfId="0" applyFill="1" applyBorder="1"/>
    <xf numFmtId="0" fontId="0" fillId="6" borderId="10" xfId="0" applyFill="1" applyBorder="1"/>
    <xf numFmtId="0" fontId="12" fillId="6" borderId="11" xfId="2" applyFont="1" applyFill="1" applyBorder="1" applyAlignment="1">
      <alignment horizontal="right"/>
    </xf>
    <xf numFmtId="164" fontId="6" fillId="6" borderId="9" xfId="5" applyNumberFormat="1" applyFill="1" applyBorder="1" applyAlignment="1">
      <alignment horizontal="center"/>
    </xf>
    <xf numFmtId="49" fontId="3" fillId="0" borderId="2" xfId="2" applyNumberFormat="1" applyFill="1" applyAlignment="1">
      <alignment horizontal="center"/>
    </xf>
    <xf numFmtId="49" fontId="3" fillId="0" borderId="2" xfId="2" applyNumberFormat="1" applyFill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168" fontId="0" fillId="0" borderId="0" xfId="0" applyNumberFormat="1" applyAlignment="1" applyProtection="1">
      <alignment horizontal="center"/>
      <protection locked="0"/>
    </xf>
    <xf numFmtId="49" fontId="3" fillId="0" borderId="13" xfId="2" applyNumberFormat="1" applyFill="1" applyBorder="1" applyAlignment="1">
      <alignment horizontal="center"/>
    </xf>
    <xf numFmtId="0" fontId="3" fillId="0" borderId="13" xfId="2" applyBorder="1" applyProtection="1"/>
    <xf numFmtId="0" fontId="0" fillId="0" borderId="17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5" xfId="0" applyBorder="1"/>
    <xf numFmtId="0" fontId="2" fillId="0" borderId="1" xfId="1" applyProtection="1"/>
    <xf numFmtId="3" fontId="0" fillId="0" borderId="0" xfId="0" applyNumberFormat="1" applyProtection="1"/>
    <xf numFmtId="0" fontId="0" fillId="0" borderId="6" xfId="0" applyBorder="1" applyAlignment="1">
      <alignment wrapText="1"/>
    </xf>
    <xf numFmtId="0" fontId="6" fillId="0" borderId="6" xfId="0" applyFont="1" applyBorder="1" applyAlignment="1">
      <alignment vertical="center"/>
    </xf>
    <xf numFmtId="170" fontId="3" fillId="0" borderId="2" xfId="2" applyNumberFormat="1" applyAlignment="1" applyProtection="1">
      <alignment horizontal="center"/>
      <protection locked="0"/>
    </xf>
    <xf numFmtId="0" fontId="6" fillId="0" borderId="0" xfId="0" applyFont="1" applyFill="1" applyProtection="1"/>
    <xf numFmtId="168" fontId="6" fillId="0" borderId="0" xfId="0" applyNumberFormat="1" applyFont="1" applyFill="1" applyProtection="1"/>
    <xf numFmtId="40" fontId="1" fillId="7" borderId="0" xfId="12" applyNumberFormat="1" applyFont="1" applyProtection="1">
      <protection locked="0"/>
    </xf>
    <xf numFmtId="0" fontId="1" fillId="7" borderId="0" xfId="12" applyFont="1" applyProtection="1">
      <protection locked="0"/>
    </xf>
    <xf numFmtId="171" fontId="1" fillId="8" borderId="0" xfId="12" applyNumberFormat="1" applyFill="1" applyAlignment="1" applyProtection="1">
      <alignment horizontal="center"/>
      <protection locked="0"/>
    </xf>
    <xf numFmtId="0" fontId="0" fillId="0" borderId="0" xfId="0" applyFill="1"/>
    <xf numFmtId="172" fontId="14" fillId="0" borderId="0" xfId="4" applyNumberFormat="1" applyFont="1" applyFill="1" applyBorder="1" applyProtection="1">
      <protection locked="0"/>
    </xf>
    <xf numFmtId="0" fontId="15" fillId="0" borderId="0" xfId="0" applyFont="1" applyAlignment="1">
      <alignment vertical="center"/>
    </xf>
    <xf numFmtId="0" fontId="0" fillId="9" borderId="0" xfId="0" applyFill="1"/>
    <xf numFmtId="0" fontId="0" fillId="9" borderId="0" xfId="0" applyFill="1" applyProtection="1">
      <protection locked="0"/>
    </xf>
    <xf numFmtId="0" fontId="3" fillId="5" borderId="4" xfId="2" applyFill="1" applyBorder="1"/>
    <xf numFmtId="0" fontId="3" fillId="5" borderId="0" xfId="2" applyFill="1" applyBorder="1"/>
    <xf numFmtId="0" fontId="11" fillId="4" borderId="0" xfId="9" applyFont="1" applyFill="1" applyAlignment="1">
      <alignment horizontal="center"/>
    </xf>
    <xf numFmtId="0" fontId="6" fillId="0" borderId="14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2" fillId="0" borderId="1" xfId="1" applyProtection="1"/>
    <xf numFmtId="0" fontId="6" fillId="6" borderId="7" xfId="5" applyFill="1" applyBorder="1" applyAlignment="1">
      <alignment horizontal="center" vertical="center"/>
    </xf>
    <xf numFmtId="0" fontId="6" fillId="6" borderId="8" xfId="5" applyFill="1" applyBorder="1" applyAlignment="1">
      <alignment horizontal="center" vertical="center"/>
    </xf>
    <xf numFmtId="170" fontId="3" fillId="0" borderId="0" xfId="3" applyNumberFormat="1" applyAlignment="1">
      <alignment horizontal="center"/>
    </xf>
    <xf numFmtId="170" fontId="3" fillId="0" borderId="2" xfId="3" applyNumberFormat="1" applyBorder="1" applyAlignment="1">
      <alignment horizontal="center"/>
    </xf>
    <xf numFmtId="170" fontId="3" fillId="0" borderId="5" xfId="3" applyNumberFormat="1" applyBorder="1" applyAlignment="1">
      <alignment horizontal="center"/>
    </xf>
    <xf numFmtId="170" fontId="3" fillId="0" borderId="13" xfId="3" applyNumberFormat="1" applyBorder="1" applyAlignment="1">
      <alignment horizontal="center"/>
    </xf>
  </cellXfs>
  <cellStyles count="13">
    <cellStyle name="20% - Accent1" xfId="4" builtinId="30"/>
    <cellStyle name="20% - Accent3" xfId="12" builtinId="38"/>
    <cellStyle name="Comma 2" xfId="11"/>
    <cellStyle name="Currency 2" xfId="7"/>
    <cellStyle name="Heading 1" xfId="1" builtinId="16"/>
    <cellStyle name="Heading 3" xfId="2" builtinId="18"/>
    <cellStyle name="Heading 4" xfId="3" builtinId="19"/>
    <cellStyle name="Normal" xfId="0" builtinId="0"/>
    <cellStyle name="Normal 2" xfId="6"/>
    <cellStyle name="Normal 3" xfId="10"/>
    <cellStyle name="Percent 2" xfId="8"/>
    <cellStyle name="Title" xfId="9" builtinId="15"/>
    <cellStyle name="Total" xfId="5" builtin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pane ySplit="5" topLeftCell="A6" activePane="bottomLeft" state="frozen"/>
      <selection pane="bottomLeft" activeCell="B3" sqref="B3"/>
    </sheetView>
  </sheetViews>
  <sheetFormatPr defaultRowHeight="15"/>
  <cols>
    <col min="1" max="1" width="19.140625" customWidth="1"/>
    <col min="2" max="2" width="15.85546875" bestFit="1" customWidth="1"/>
    <col min="3" max="3" width="14.7109375" bestFit="1" customWidth="1"/>
    <col min="4" max="4" width="12.140625" customWidth="1"/>
    <col min="5" max="5" width="16.42578125" bestFit="1" customWidth="1"/>
    <col min="6" max="6" width="10" bestFit="1" customWidth="1"/>
  </cols>
  <sheetData>
    <row r="1" spans="1:6" ht="22.5">
      <c r="A1" s="95" t="s">
        <v>64</v>
      </c>
      <c r="B1" s="95"/>
      <c r="C1" s="95"/>
      <c r="D1" s="95"/>
      <c r="E1" s="95"/>
      <c r="F1" s="95"/>
    </row>
    <row r="2" spans="1:6">
      <c r="A2" s="4" t="s">
        <v>85</v>
      </c>
      <c r="B2" s="71">
        <v>708135</v>
      </c>
      <c r="C2" s="4" t="s">
        <v>55</v>
      </c>
      <c r="D2" s="72">
        <v>150182</v>
      </c>
    </row>
    <row r="3" spans="1:6">
      <c r="A3" s="4" t="s">
        <v>54</v>
      </c>
      <c r="B3" s="71" t="s">
        <v>115</v>
      </c>
      <c r="C3" s="4" t="s">
        <v>56</v>
      </c>
      <c r="D3" s="72">
        <v>150182</v>
      </c>
    </row>
    <row r="4" spans="1:6">
      <c r="B4" s="9"/>
      <c r="C4" s="12"/>
      <c r="D4" s="12"/>
    </row>
    <row r="5" spans="1:6" ht="15.75" thickBot="1">
      <c r="A5" s="3"/>
      <c r="B5" s="2" t="s">
        <v>3</v>
      </c>
      <c r="C5" s="2" t="s">
        <v>4</v>
      </c>
      <c r="D5" s="2" t="s">
        <v>7</v>
      </c>
      <c r="E5" s="2" t="s">
        <v>90</v>
      </c>
      <c r="F5" s="15" t="s">
        <v>91</v>
      </c>
    </row>
    <row r="6" spans="1:6">
      <c r="A6" s="93" t="s">
        <v>73</v>
      </c>
      <c r="B6" s="93"/>
      <c r="C6" s="93"/>
      <c r="D6" s="93"/>
      <c r="E6" s="93"/>
      <c r="F6" s="93"/>
    </row>
    <row r="7" spans="1:6">
      <c r="A7" t="s">
        <v>36</v>
      </c>
      <c r="B7" s="21">
        <f>Labor!B18</f>
        <v>62948</v>
      </c>
      <c r="C7" s="21">
        <f>Labor!C18</f>
        <v>57025.62</v>
      </c>
      <c r="D7" s="21">
        <f>Labor!E18</f>
        <v>6065.7900000000009</v>
      </c>
      <c r="E7" s="21">
        <f>Labor!F18</f>
        <v>63091.41</v>
      </c>
      <c r="F7" s="21">
        <f>Labor!G18</f>
        <v>-143.41000000000349</v>
      </c>
    </row>
    <row r="8" spans="1:6">
      <c r="A8" t="s">
        <v>71</v>
      </c>
      <c r="B8" s="21">
        <f>'Fringe &amp; OH'!B6</f>
        <v>36510</v>
      </c>
      <c r="C8" s="21">
        <f>'Fringe &amp; OH'!C6</f>
        <v>33074.86</v>
      </c>
      <c r="D8" s="21">
        <f>'Fringe &amp; OH'!D6</f>
        <v>3518.1581999999999</v>
      </c>
      <c r="E8" s="21">
        <f>'Fringe &amp; OH'!E6</f>
        <v>36593.018199999999</v>
      </c>
      <c r="F8" s="21">
        <f>'Fringe &amp; OH'!F6</f>
        <v>-83.018199999998615</v>
      </c>
    </row>
    <row r="9" spans="1:6" ht="15.75" thickBot="1">
      <c r="A9" s="5" t="s">
        <v>72</v>
      </c>
      <c r="B9" s="22">
        <f>SUM(B7:B8)</f>
        <v>99458</v>
      </c>
      <c r="C9" s="22">
        <f>SUM(C7:C8)</f>
        <v>90100.48000000001</v>
      </c>
      <c r="D9" s="22">
        <f>SUM(D7:D8)</f>
        <v>9583.9482000000007</v>
      </c>
      <c r="E9" s="22">
        <f>SUM(E7:E8)</f>
        <v>99684.428199999995</v>
      </c>
      <c r="F9" s="22">
        <f>SUM(F7:F8)</f>
        <v>-226.42820000000211</v>
      </c>
    </row>
    <row r="10" spans="1:6" ht="15.75" thickTop="1">
      <c r="A10" s="94" t="s">
        <v>9</v>
      </c>
      <c r="B10" s="94"/>
      <c r="C10" s="94"/>
      <c r="D10" s="94"/>
      <c r="E10" s="94"/>
      <c r="F10" s="94"/>
    </row>
    <row r="11" spans="1:6">
      <c r="A11" t="s">
        <v>11</v>
      </c>
      <c r="B11" s="21">
        <f>Expenses!B26</f>
        <v>0</v>
      </c>
      <c r="C11" s="21">
        <f>Expenses!C26</f>
        <v>0</v>
      </c>
      <c r="D11" s="21">
        <f>Expenses!D26</f>
        <v>0</v>
      </c>
      <c r="E11" s="21">
        <f>Expenses!E26</f>
        <v>0</v>
      </c>
      <c r="F11" s="21">
        <f>Expenses!F26</f>
        <v>0</v>
      </c>
    </row>
    <row r="12" spans="1:6">
      <c r="A12" t="s">
        <v>65</v>
      </c>
      <c r="B12" s="21">
        <f>Expenses!B11</f>
        <v>0</v>
      </c>
      <c r="C12" s="21">
        <f>Expenses!C11</f>
        <v>0</v>
      </c>
      <c r="D12" s="21">
        <f>Expenses!D11</f>
        <v>0</v>
      </c>
      <c r="E12" s="21">
        <f>Expenses!E11</f>
        <v>0</v>
      </c>
      <c r="F12" s="21">
        <f>Expenses!F11</f>
        <v>0</v>
      </c>
    </row>
    <row r="13" spans="1:6">
      <c r="A13" t="s">
        <v>66</v>
      </c>
      <c r="B13" s="21">
        <f>Expenses!B32</f>
        <v>0</v>
      </c>
      <c r="C13" s="21">
        <f>Expenses!C32</f>
        <v>0</v>
      </c>
      <c r="D13" s="21">
        <f>Expenses!D32</f>
        <v>0</v>
      </c>
      <c r="E13" s="21">
        <f>Expenses!E32</f>
        <v>0</v>
      </c>
      <c r="F13" s="21">
        <f>Expenses!F32</f>
        <v>0</v>
      </c>
    </row>
    <row r="14" spans="1:6">
      <c r="A14" t="s">
        <v>67</v>
      </c>
      <c r="B14" s="21">
        <f>Expenses!B16</f>
        <v>0</v>
      </c>
      <c r="C14" s="21">
        <f>Expenses!C16</f>
        <v>0</v>
      </c>
      <c r="D14" s="21">
        <f>Expenses!D16</f>
        <v>0</v>
      </c>
      <c r="E14" s="21">
        <f>Expenses!E16</f>
        <v>0</v>
      </c>
      <c r="F14" s="21">
        <f>Expenses!F16</f>
        <v>0</v>
      </c>
    </row>
    <row r="15" spans="1:6">
      <c r="A15" t="s">
        <v>68</v>
      </c>
      <c r="B15" s="21">
        <f>Expenses!B21</f>
        <v>0</v>
      </c>
      <c r="C15" s="21">
        <f>Expenses!C21</f>
        <v>0</v>
      </c>
      <c r="D15" s="21">
        <f>Expenses!D21</f>
        <v>0</v>
      </c>
      <c r="E15" s="21">
        <f>Expenses!E21</f>
        <v>0</v>
      </c>
      <c r="F15" s="21">
        <f>Expenses!F21</f>
        <v>0</v>
      </c>
    </row>
    <row r="16" spans="1:6">
      <c r="A16" t="s">
        <v>69</v>
      </c>
      <c r="B16" s="21">
        <f>Expenses!B34</f>
        <v>0</v>
      </c>
      <c r="C16" s="21">
        <f>Expenses!C34</f>
        <v>0</v>
      </c>
      <c r="D16" s="21">
        <f>Expenses!D34</f>
        <v>0</v>
      </c>
      <c r="E16" s="21">
        <f>Expenses!E34</f>
        <v>0</v>
      </c>
      <c r="F16" s="21">
        <f>Expenses!F34</f>
        <v>0</v>
      </c>
    </row>
    <row r="17" spans="1:6">
      <c r="A17" t="s">
        <v>15</v>
      </c>
      <c r="B17" s="21">
        <f>Expenses!B36-Expenses!B34-Expenses!B32</f>
        <v>0</v>
      </c>
      <c r="C17" s="21">
        <f>Expenses!C36-Expenses!C34-Expenses!C32</f>
        <v>0</v>
      </c>
      <c r="D17" s="21">
        <f>Expenses!D36-Expenses!D34-Expenses!D32</f>
        <v>0</v>
      </c>
      <c r="E17" s="21">
        <f>SUM(Expenses!E35,Expenses!E33,Expenses!E31,Expenses!E30,Expenses!E29)</f>
        <v>0</v>
      </c>
      <c r="F17" s="21">
        <f>SUM(Expenses!F35,Expenses!F33,Expenses!F31,Expenses!F30,Expenses!F29)</f>
        <v>0</v>
      </c>
    </row>
    <row r="18" spans="1:6" ht="15.75" thickBot="1">
      <c r="A18" s="5" t="s">
        <v>77</v>
      </c>
      <c r="B18" s="22">
        <f>Expenses!B38</f>
        <v>0</v>
      </c>
      <c r="C18" s="22">
        <f>Expenses!C38</f>
        <v>0</v>
      </c>
      <c r="D18" s="22">
        <f>Expenses!D38</f>
        <v>0</v>
      </c>
      <c r="E18" s="22">
        <f>Expenses!E38</f>
        <v>0</v>
      </c>
      <c r="F18" s="22">
        <f>Expenses!F38</f>
        <v>0</v>
      </c>
    </row>
    <row r="19" spans="1:6" ht="15.75" thickTop="1">
      <c r="A19" s="94" t="s">
        <v>74</v>
      </c>
      <c r="B19" s="94"/>
      <c r="C19" s="94"/>
      <c r="D19" s="94"/>
      <c r="E19" s="94"/>
      <c r="F19" s="94"/>
    </row>
    <row r="20" spans="1:6">
      <c r="A20" t="s">
        <v>37</v>
      </c>
      <c r="B20" s="21">
        <f>'Capital Equipment &amp; DMO Assets'!C16</f>
        <v>0</v>
      </c>
      <c r="C20" s="21">
        <f>'Capital Equipment &amp; DMO Assets'!D16</f>
        <v>0</v>
      </c>
      <c r="D20" s="21">
        <f>'Capital Equipment &amp; DMO Assets'!E16</f>
        <v>0</v>
      </c>
      <c r="E20" s="21">
        <f>'Capital Equipment &amp; DMO Assets'!F16</f>
        <v>0</v>
      </c>
      <c r="F20" s="21">
        <f>'Capital Equipment &amp; DMO Assets'!G16</f>
        <v>0</v>
      </c>
    </row>
    <row r="21" spans="1:6">
      <c r="A21" t="s">
        <v>75</v>
      </c>
      <c r="B21" s="21">
        <f>'Capital Equipment &amp; DMO Assets'!C27</f>
        <v>0</v>
      </c>
      <c r="C21" s="21">
        <f>'Capital Equipment &amp; DMO Assets'!D27</f>
        <v>0</v>
      </c>
      <c r="D21" s="21">
        <f>'Capital Equipment &amp; DMO Assets'!E27</f>
        <v>0</v>
      </c>
      <c r="E21" s="21">
        <f>'Capital Equipment &amp; DMO Assets'!F27</f>
        <v>0</v>
      </c>
      <c r="F21" s="21">
        <f>'Capital Equipment &amp; DMO Assets'!G27</f>
        <v>0</v>
      </c>
    </row>
    <row r="22" spans="1:6" ht="15.75" thickBot="1">
      <c r="A22" s="5" t="s">
        <v>78</v>
      </c>
      <c r="B22" s="17">
        <f>SUM('Capital Equipment &amp; DMO Assets'!C27,'Capital Equipment &amp; DMO Assets'!C16)</f>
        <v>0</v>
      </c>
      <c r="C22" s="17">
        <f>SUM('Capital Equipment &amp; DMO Assets'!D27,'Capital Equipment &amp; DMO Assets'!D16)</f>
        <v>0</v>
      </c>
      <c r="D22" s="17">
        <f>SUM('Capital Equipment &amp; DMO Assets'!E27,'Capital Equipment &amp; DMO Assets'!E16)</f>
        <v>0</v>
      </c>
      <c r="E22" s="17">
        <f>SUM('Capital Equipment &amp; DMO Assets'!F27,'Capital Equipment &amp; DMO Assets'!F16)</f>
        <v>0</v>
      </c>
      <c r="F22" s="17">
        <f>SUM(F20:F21)</f>
        <v>0</v>
      </c>
    </row>
    <row r="23" spans="1:6" ht="15.75" thickTop="1">
      <c r="A23" s="13" t="s">
        <v>92</v>
      </c>
      <c r="B23" s="43">
        <f>SUM(B18,B22,B9)</f>
        <v>99458</v>
      </c>
      <c r="C23" s="43">
        <f t="shared" ref="C23:E23" si="0">SUM(C18,C22,C9)</f>
        <v>90100.48000000001</v>
      </c>
      <c r="D23" s="43">
        <f t="shared" si="0"/>
        <v>9583.9482000000007</v>
      </c>
      <c r="E23" s="43">
        <f t="shared" si="0"/>
        <v>99684.428199999995</v>
      </c>
      <c r="F23" s="43">
        <f>B23-E23</f>
        <v>-226.42819999999483</v>
      </c>
    </row>
    <row r="24" spans="1:6">
      <c r="A24" s="13" t="s">
        <v>57</v>
      </c>
      <c r="B24" s="43">
        <f>'Fringe &amp; OH'!B20</f>
        <v>50724</v>
      </c>
      <c r="C24" s="43">
        <f>'Fringe &amp; OH'!C20</f>
        <v>45951.24</v>
      </c>
      <c r="D24" s="43">
        <f>'Fringe &amp; OH'!D20</f>
        <v>4887.8135820000007</v>
      </c>
      <c r="E24" s="43">
        <f>'Fringe &amp; OH'!E20</f>
        <v>50839.053582</v>
      </c>
      <c r="F24" s="43">
        <f>B24-E24</f>
        <v>-115.05358200000046</v>
      </c>
    </row>
    <row r="25" spans="1:6" ht="15.75" thickBot="1">
      <c r="A25" s="14" t="s">
        <v>70</v>
      </c>
      <c r="B25" s="23">
        <f>SUM(B24,B22,B18,B9)</f>
        <v>150182</v>
      </c>
      <c r="C25" s="23">
        <f>SUM(C24,C22,C18,C9)</f>
        <v>136051.72</v>
      </c>
      <c r="D25" s="23">
        <f>SUM(D24,D22,D18,D9)</f>
        <v>14471.761782000001</v>
      </c>
      <c r="E25" s="23">
        <f>SUM(E24,E22,E18,E9)</f>
        <v>150523.48178199999</v>
      </c>
      <c r="F25" s="23">
        <f>B25-E25</f>
        <v>-341.48178199998802</v>
      </c>
    </row>
    <row r="26" spans="1:6" ht="15.75" thickTop="1"/>
  </sheetData>
  <mergeCells count="4">
    <mergeCell ref="A6:F6"/>
    <mergeCell ref="A10:F10"/>
    <mergeCell ref="A19:F19"/>
    <mergeCell ref="A1:F1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pane xSplit="1" topLeftCell="B1" activePane="topRight" state="frozen"/>
      <selection pane="topRight" activeCell="B4" sqref="B4"/>
    </sheetView>
  </sheetViews>
  <sheetFormatPr defaultColWidth="11.5703125" defaultRowHeight="15"/>
  <cols>
    <col min="1" max="1" width="22.140625" bestFit="1" customWidth="1"/>
    <col min="2" max="2" width="92.85546875" customWidth="1"/>
  </cols>
  <sheetData>
    <row r="1" spans="1:2" ht="20.25" thickBot="1">
      <c r="A1" s="11" t="s">
        <v>98</v>
      </c>
      <c r="B1" s="11"/>
    </row>
    <row r="2" spans="1:2" ht="15.75" thickTop="1"/>
    <row r="3" spans="1:2" ht="30">
      <c r="A3" s="96" t="s">
        <v>94</v>
      </c>
      <c r="B3" s="80" t="s">
        <v>99</v>
      </c>
    </row>
    <row r="4" spans="1:2">
      <c r="A4" s="97"/>
      <c r="B4" s="80" t="s">
        <v>101</v>
      </c>
    </row>
    <row r="5" spans="1:2">
      <c r="A5" s="98"/>
      <c r="B5" s="80" t="s">
        <v>102</v>
      </c>
    </row>
    <row r="6" spans="1:2">
      <c r="A6" s="81" t="s">
        <v>95</v>
      </c>
      <c r="B6" s="80" t="s">
        <v>111</v>
      </c>
    </row>
    <row r="7" spans="1:2">
      <c r="A7" s="81" t="s">
        <v>36</v>
      </c>
      <c r="B7" s="80" t="s">
        <v>112</v>
      </c>
    </row>
    <row r="8" spans="1:2" ht="30">
      <c r="A8" s="81" t="s">
        <v>9</v>
      </c>
      <c r="B8" s="80" t="s">
        <v>113</v>
      </c>
    </row>
    <row r="9" spans="1:2" ht="45">
      <c r="A9" s="81" t="s">
        <v>96</v>
      </c>
      <c r="B9" s="80" t="s">
        <v>114</v>
      </c>
    </row>
    <row r="10" spans="1:2">
      <c r="A10" s="81" t="s">
        <v>97</v>
      </c>
      <c r="B10" s="80" t="s">
        <v>100</v>
      </c>
    </row>
  </sheetData>
  <sheetProtection password="CB1D" sheet="1" objects="1" scenarios="1"/>
  <mergeCells count="1">
    <mergeCell ref="A3:A5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1"/>
  <sheetViews>
    <sheetView workbookViewId="0">
      <selection activeCell="E14" sqref="E14"/>
    </sheetView>
  </sheetViews>
  <sheetFormatPr defaultColWidth="8.7109375" defaultRowHeight="15"/>
  <cols>
    <col min="1" max="1" width="21.7109375" customWidth="1"/>
    <col min="3" max="3" width="10.28515625" bestFit="1" customWidth="1"/>
    <col min="5" max="5" width="26" bestFit="1" customWidth="1"/>
  </cols>
  <sheetData>
    <row r="1" spans="1:9" ht="15.75" thickBot="1">
      <c r="A1" s="2" t="s">
        <v>0</v>
      </c>
      <c r="B1" s="2" t="s">
        <v>2</v>
      </c>
      <c r="C1" s="2" t="s">
        <v>1</v>
      </c>
    </row>
    <row r="2" spans="1:9">
      <c r="A2" s="85" t="s">
        <v>122</v>
      </c>
      <c r="B2" s="87">
        <v>77.88</v>
      </c>
      <c r="C2" s="10">
        <v>0.57999999999999996</v>
      </c>
      <c r="I2" s="90"/>
    </row>
    <row r="3" spans="1:9">
      <c r="A3" s="85" t="s">
        <v>123</v>
      </c>
      <c r="B3" s="87">
        <v>43.86</v>
      </c>
      <c r="C3" s="10">
        <v>0.57999999999999996</v>
      </c>
      <c r="I3" s="90"/>
    </row>
    <row r="4" spans="1:9">
      <c r="A4" s="85" t="s">
        <v>124</v>
      </c>
      <c r="B4" s="87">
        <v>77.260000000000005</v>
      </c>
      <c r="C4" s="10">
        <v>0.57999999999999996</v>
      </c>
      <c r="I4" s="90"/>
    </row>
    <row r="5" spans="1:9">
      <c r="A5" s="85" t="s">
        <v>125</v>
      </c>
      <c r="B5" s="87">
        <v>89.27</v>
      </c>
      <c r="C5" s="10">
        <v>0.57999999999999996</v>
      </c>
      <c r="I5" s="90"/>
    </row>
    <row r="6" spans="1:9">
      <c r="A6" s="85" t="s">
        <v>126</v>
      </c>
      <c r="B6" s="87">
        <v>73.62</v>
      </c>
      <c r="C6" s="10">
        <v>0.57999999999999996</v>
      </c>
      <c r="I6" s="90"/>
    </row>
    <row r="7" spans="1:9">
      <c r="A7" s="86" t="s">
        <v>127</v>
      </c>
      <c r="B7" s="87">
        <v>50.25</v>
      </c>
      <c r="C7" s="10">
        <v>0.57999999999999996</v>
      </c>
      <c r="E7" s="47" t="s">
        <v>103</v>
      </c>
      <c r="I7" s="90"/>
    </row>
    <row r="8" spans="1:9">
      <c r="A8" s="86" t="s">
        <v>128</v>
      </c>
      <c r="B8" s="87">
        <v>45.73</v>
      </c>
      <c r="C8" s="10">
        <v>0.57999999999999996</v>
      </c>
      <c r="E8" t="s">
        <v>105</v>
      </c>
      <c r="F8" s="48">
        <v>0.56999999999999995</v>
      </c>
      <c r="I8" s="90"/>
    </row>
    <row r="9" spans="1:9">
      <c r="A9" s="86" t="s">
        <v>129</v>
      </c>
      <c r="B9" s="87">
        <v>55.99</v>
      </c>
      <c r="C9" s="10">
        <v>0.57999999999999996</v>
      </c>
      <c r="E9" t="s">
        <v>104</v>
      </c>
      <c r="F9" s="48">
        <v>0.47</v>
      </c>
      <c r="I9" s="90"/>
    </row>
    <row r="10" spans="1:9">
      <c r="A10" s="86" t="s">
        <v>130</v>
      </c>
      <c r="B10" s="87">
        <v>52.94</v>
      </c>
      <c r="C10" s="10">
        <v>0.57999999999999996</v>
      </c>
      <c r="E10" t="s">
        <v>107</v>
      </c>
      <c r="F10" s="48">
        <v>0.33</v>
      </c>
      <c r="I10" s="90"/>
    </row>
    <row r="11" spans="1:9">
      <c r="A11" s="86" t="s">
        <v>131</v>
      </c>
      <c r="B11" s="87">
        <v>48.506999999999998</v>
      </c>
      <c r="C11" s="10">
        <v>0.57999999999999996</v>
      </c>
      <c r="E11" t="s">
        <v>106</v>
      </c>
      <c r="F11" s="48">
        <v>0.1</v>
      </c>
    </row>
  </sheetData>
  <pageMargins left="0.7" right="0.7" top="0.75" bottom="0.75" header="0.3" footer="0.3"/>
  <pageSetup orientation="portrait" verticalDpi="0" r:id="rId1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"/>
  <sheetViews>
    <sheetView workbookViewId="0">
      <selection activeCell="L62" sqref="L62"/>
    </sheetView>
  </sheetViews>
  <sheetFormatPr defaultColWidth="11.5703125" defaultRowHeight="15"/>
  <sheetData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Y38"/>
  <sheetViews>
    <sheetView tabSelected="1" workbookViewId="0">
      <pane xSplit="7" topLeftCell="M1" activePane="topRight" state="frozen"/>
      <selection pane="topRight" activeCell="S12" sqref="S12"/>
    </sheetView>
  </sheetViews>
  <sheetFormatPr defaultColWidth="8.7109375" defaultRowHeight="15" outlineLevelRow="1" outlineLevelCol="1"/>
  <cols>
    <col min="1" max="1" width="15.7109375" customWidth="1"/>
    <col min="2" max="2" width="11" bestFit="1" customWidth="1"/>
    <col min="3" max="3" width="11.140625" bestFit="1" customWidth="1"/>
    <col min="4" max="4" width="10.7109375" bestFit="1" customWidth="1"/>
    <col min="5" max="5" width="11.140625" bestFit="1" customWidth="1"/>
    <col min="6" max="6" width="11.140625" customWidth="1"/>
    <col min="7" max="7" width="10.7109375" bestFit="1" customWidth="1"/>
    <col min="8" max="12" width="11" hidden="1" customWidth="1" outlineLevel="1"/>
    <col min="13" max="13" width="11" customWidth="1" outlineLevel="1"/>
    <col min="14" max="15" width="12" customWidth="1"/>
    <col min="16" max="16" width="12.42578125" customWidth="1"/>
    <col min="17" max="21" width="12" customWidth="1"/>
  </cols>
  <sheetData>
    <row r="1" spans="1:25">
      <c r="A1" s="100" t="s">
        <v>108</v>
      </c>
      <c r="B1" s="64" t="s">
        <v>3</v>
      </c>
      <c r="C1" s="64" t="s">
        <v>4</v>
      </c>
      <c r="D1" s="64" t="s">
        <v>7</v>
      </c>
      <c r="E1" s="64" t="s">
        <v>89</v>
      </c>
      <c r="F1" s="67" t="s">
        <v>91</v>
      </c>
      <c r="G1" s="65"/>
    </row>
    <row r="2" spans="1:25" ht="15.75" thickBot="1">
      <c r="A2" s="101"/>
      <c r="B2" s="68">
        <f>Summary!B25</f>
        <v>150182</v>
      </c>
      <c r="C2" s="68">
        <f>Summary!C25</f>
        <v>136051.72</v>
      </c>
      <c r="D2" s="68">
        <f>Summary!D25</f>
        <v>14471.761782000001</v>
      </c>
      <c r="E2" s="68">
        <f>Summary!E25</f>
        <v>150523.48178199999</v>
      </c>
      <c r="F2" s="57">
        <f>Summary!F25</f>
        <v>-341.48178199998802</v>
      </c>
      <c r="G2" s="66"/>
    </row>
    <row r="5" spans="1:25" ht="20.25" thickBot="1">
      <c r="A5" s="99" t="s">
        <v>36</v>
      </c>
      <c r="B5" s="99"/>
      <c r="C5" s="99"/>
      <c r="D5" s="99"/>
      <c r="E5" s="99"/>
      <c r="F5" s="99"/>
      <c r="G5" s="78"/>
    </row>
    <row r="6" spans="1:25" ht="31.5" thickTop="1" thickBot="1">
      <c r="A6" s="24" t="s">
        <v>0</v>
      </c>
      <c r="B6" s="24" t="s">
        <v>3</v>
      </c>
      <c r="C6" s="24" t="s">
        <v>4</v>
      </c>
      <c r="D6" s="25" t="s">
        <v>86</v>
      </c>
      <c r="E6" s="25" t="s">
        <v>87</v>
      </c>
      <c r="F6" s="25" t="s">
        <v>90</v>
      </c>
      <c r="G6" s="24" t="s">
        <v>5</v>
      </c>
      <c r="H6" s="82">
        <v>42736</v>
      </c>
      <c r="I6" s="82">
        <v>42767</v>
      </c>
      <c r="J6" s="82">
        <v>42795</v>
      </c>
      <c r="K6" s="82">
        <v>42826</v>
      </c>
      <c r="L6" s="82">
        <v>42856</v>
      </c>
      <c r="M6" s="82">
        <v>43070</v>
      </c>
      <c r="N6" s="82">
        <v>43101</v>
      </c>
      <c r="O6" s="82">
        <v>43132</v>
      </c>
      <c r="P6" s="82">
        <v>43160</v>
      </c>
      <c r="Q6" s="82">
        <v>43191</v>
      </c>
      <c r="R6" s="82">
        <v>43221</v>
      </c>
      <c r="S6" s="82">
        <v>43252</v>
      </c>
      <c r="T6" s="82">
        <v>43282</v>
      </c>
      <c r="U6" s="82">
        <v>43313</v>
      </c>
      <c r="V6" s="82">
        <v>43344</v>
      </c>
      <c r="W6" s="82">
        <v>43374</v>
      </c>
      <c r="X6" s="82">
        <v>43405</v>
      </c>
      <c r="Y6" s="82">
        <v>43435</v>
      </c>
    </row>
    <row r="7" spans="1:25">
      <c r="A7" s="26" t="s">
        <v>93</v>
      </c>
      <c r="B7" s="49">
        <v>62948</v>
      </c>
      <c r="C7" s="49">
        <v>57025.62</v>
      </c>
      <c r="D7" s="83"/>
      <c r="E7" s="83"/>
      <c r="F7" s="83"/>
      <c r="G7" s="84">
        <f>B7-C7</f>
        <v>5922.3799999999974</v>
      </c>
      <c r="H7" s="44"/>
      <c r="I7" s="44"/>
      <c r="J7" s="44"/>
      <c r="K7" s="44"/>
      <c r="L7" s="44"/>
      <c r="M7" s="44"/>
      <c r="S7" s="91"/>
    </row>
    <row r="8" spans="1:25">
      <c r="A8" s="63" t="str">
        <f>'Personnel Info'!A2</f>
        <v xml:space="preserve">Brett Hobson </v>
      </c>
      <c r="B8" s="37"/>
      <c r="C8" s="51"/>
      <c r="D8" s="55">
        <f t="shared" ref="D8:D16" si="0">SUM(H8:U8)</f>
        <v>0</v>
      </c>
      <c r="E8" s="37">
        <f>D8*'Personnel Info'!B2</f>
        <v>0</v>
      </c>
      <c r="F8" s="37">
        <f>C8+E8</f>
        <v>0</v>
      </c>
      <c r="G8" s="56">
        <f>Labor!B8-(('Personnel Info'!B2*Labor!D8)+C8)</f>
        <v>0</v>
      </c>
      <c r="H8" s="9"/>
      <c r="I8" s="16"/>
      <c r="J8" s="9"/>
      <c r="K8" s="9"/>
      <c r="L8" s="9"/>
      <c r="M8" s="44"/>
      <c r="O8" s="44"/>
      <c r="P8" s="44"/>
      <c r="Q8" s="44"/>
      <c r="R8" s="44"/>
      <c r="S8" s="92"/>
    </row>
    <row r="9" spans="1:25">
      <c r="A9" s="8" t="str">
        <f>'Personnel Info'!A3</f>
        <v>Ben Rannan</v>
      </c>
      <c r="B9" s="37"/>
      <c r="C9" s="51"/>
      <c r="D9" s="37">
        <f t="shared" si="0"/>
        <v>30</v>
      </c>
      <c r="E9" s="37">
        <f>D9*'Personnel Info'!B3</f>
        <v>1315.8</v>
      </c>
      <c r="F9" s="79">
        <f t="shared" ref="F9:F15" si="1">C9+E9</f>
        <v>1315.8</v>
      </c>
      <c r="G9" s="56">
        <f>Labor!B9-(('Personnel Info'!B3*Labor!D9)+C9)</f>
        <v>-1315.8</v>
      </c>
      <c r="H9" s="9"/>
      <c r="I9" s="9"/>
      <c r="J9" s="9"/>
      <c r="K9" s="9"/>
      <c r="L9" s="9"/>
      <c r="M9" s="9"/>
      <c r="S9" s="91">
        <v>30</v>
      </c>
    </row>
    <row r="10" spans="1:25">
      <c r="A10" s="8" t="str">
        <f>'Personnel Info'!A4</f>
        <v>Brian Kieft</v>
      </c>
      <c r="B10" s="37"/>
      <c r="C10" s="51"/>
      <c r="D10" s="37">
        <f t="shared" si="0"/>
        <v>30</v>
      </c>
      <c r="E10" s="37">
        <f>D10*'Personnel Info'!B4</f>
        <v>2317.8000000000002</v>
      </c>
      <c r="F10" s="79">
        <f t="shared" si="1"/>
        <v>2317.8000000000002</v>
      </c>
      <c r="G10" s="56">
        <f>Labor!B10-(('Personnel Info'!B4*Labor!D10)+C10)</f>
        <v>-2317.8000000000002</v>
      </c>
      <c r="H10" s="9"/>
      <c r="I10" s="9"/>
      <c r="J10" s="9"/>
      <c r="K10" s="9"/>
      <c r="L10" s="9"/>
      <c r="M10" s="9"/>
      <c r="S10" s="91">
        <v>30</v>
      </c>
    </row>
    <row r="11" spans="1:25" outlineLevel="1">
      <c r="A11" s="8" t="str">
        <f>'Personnel Info'!A5</f>
        <v>Mark Chaffey</v>
      </c>
      <c r="B11" s="37"/>
      <c r="C11" s="51"/>
      <c r="D11" s="37">
        <f t="shared" si="0"/>
        <v>17</v>
      </c>
      <c r="E11" s="37">
        <f>D11*'Personnel Info'!B5</f>
        <v>1517.59</v>
      </c>
      <c r="F11" s="79">
        <f t="shared" si="1"/>
        <v>1517.59</v>
      </c>
      <c r="G11" s="56">
        <f>Labor!B11-(('Personnel Info'!B5*Labor!D11)+C11)</f>
        <v>-1517.59</v>
      </c>
      <c r="H11" s="9"/>
      <c r="I11" s="9"/>
      <c r="J11" s="9"/>
      <c r="K11" s="9"/>
      <c r="L11" s="9"/>
      <c r="M11" s="9"/>
      <c r="S11" s="91">
        <v>17</v>
      </c>
    </row>
    <row r="12" spans="1:25" outlineLevel="1">
      <c r="A12" s="8" t="str">
        <f>'Personnel Info'!A6</f>
        <v>Jon Erikson</v>
      </c>
      <c r="B12" s="37"/>
      <c r="C12" s="51"/>
      <c r="D12" s="37">
        <f t="shared" si="0"/>
        <v>0</v>
      </c>
      <c r="E12" s="37">
        <f>D12*'Personnel Info'!B6</f>
        <v>0</v>
      </c>
      <c r="F12" s="79">
        <f t="shared" si="1"/>
        <v>0</v>
      </c>
      <c r="G12" s="56">
        <f>Labor!B12-(('Personnel Info'!B6*Labor!D12)+C12)</f>
        <v>0</v>
      </c>
      <c r="H12" s="9"/>
      <c r="I12" s="9"/>
      <c r="J12" s="9"/>
      <c r="K12" s="9"/>
      <c r="L12" s="9"/>
      <c r="M12" s="9"/>
      <c r="S12" s="91"/>
    </row>
    <row r="13" spans="1:25" outlineLevel="1">
      <c r="A13" s="8" t="str">
        <f>'Personnel Info'!A7</f>
        <v>Jim Schofield</v>
      </c>
      <c r="B13" s="37"/>
      <c r="C13" s="51"/>
      <c r="D13" s="37">
        <f t="shared" si="0"/>
        <v>0</v>
      </c>
      <c r="E13" s="37">
        <f>D13*'Personnel Info'!B7</f>
        <v>0</v>
      </c>
      <c r="F13" s="79">
        <f t="shared" si="1"/>
        <v>0</v>
      </c>
      <c r="G13" s="56">
        <f>Labor!B13-(('Personnel Info'!B7*Labor!D13)+C13)</f>
        <v>0</v>
      </c>
      <c r="H13" s="9"/>
      <c r="I13" s="9"/>
      <c r="J13" s="9"/>
      <c r="K13" s="9"/>
      <c r="L13" s="9"/>
      <c r="M13" s="9"/>
      <c r="S13" s="91"/>
    </row>
    <row r="14" spans="1:25" outlineLevel="1">
      <c r="A14" s="8" t="str">
        <f>'Personnel Info'!A8</f>
        <v>Paul Coenen</v>
      </c>
      <c r="B14" s="37"/>
      <c r="C14" s="51"/>
      <c r="D14" s="37">
        <f t="shared" si="0"/>
        <v>20</v>
      </c>
      <c r="E14" s="37">
        <f>D14*'Personnel Info'!B8</f>
        <v>914.59999999999991</v>
      </c>
      <c r="F14" s="79">
        <f t="shared" si="1"/>
        <v>914.59999999999991</v>
      </c>
      <c r="G14" s="56">
        <f>Labor!B14-(('Personnel Info'!B8*Labor!D14)+C14)</f>
        <v>-914.59999999999991</v>
      </c>
      <c r="H14" s="9"/>
      <c r="I14" s="9"/>
      <c r="J14" s="9"/>
      <c r="K14" s="9"/>
      <c r="L14" s="9"/>
      <c r="M14" s="9"/>
      <c r="S14" s="91">
        <v>20</v>
      </c>
    </row>
    <row r="15" spans="1:25" outlineLevel="1">
      <c r="A15" s="8" t="str">
        <f>'Personnel Info'!A9</f>
        <v>Jose Rosal</v>
      </c>
      <c r="B15" s="37"/>
      <c r="C15" s="51"/>
      <c r="D15" s="37">
        <f t="shared" si="0"/>
        <v>0</v>
      </c>
      <c r="E15" s="37">
        <f>D15*'Personnel Info'!B9</f>
        <v>0</v>
      </c>
      <c r="F15" s="79">
        <f t="shared" si="1"/>
        <v>0</v>
      </c>
      <c r="G15" s="56">
        <f>Labor!B15-(('Personnel Info'!B9*Labor!D15)+C15)</f>
        <v>0</v>
      </c>
      <c r="H15" s="9"/>
      <c r="I15" s="9"/>
      <c r="J15" s="9"/>
      <c r="K15" s="9"/>
      <c r="L15" s="9"/>
      <c r="M15" s="9"/>
      <c r="S15" s="91"/>
    </row>
    <row r="16" spans="1:25" s="61" customFormat="1" outlineLevel="1">
      <c r="A16" s="62" t="str">
        <f>'Personnel Info'!A10</f>
        <v>Ray Thompson</v>
      </c>
      <c r="B16" s="79"/>
      <c r="C16" s="51"/>
      <c r="D16" s="79">
        <f t="shared" si="0"/>
        <v>0</v>
      </c>
      <c r="E16" s="79">
        <f>D16*'Personnel Info'!B10</f>
        <v>0</v>
      </c>
      <c r="F16" s="79">
        <f t="shared" ref="F16" si="2">C16+E16</f>
        <v>0</v>
      </c>
      <c r="G16" s="56">
        <f>Labor!B16-(('Personnel Info'!B10*Labor!D16)+C16)</f>
        <v>0</v>
      </c>
      <c r="H16" s="9"/>
      <c r="I16" s="9"/>
      <c r="J16" s="9"/>
      <c r="K16" s="9"/>
      <c r="L16" s="9"/>
      <c r="M16" s="9"/>
      <c r="S16" s="91"/>
    </row>
    <row r="17" spans="1:19" s="61" customFormat="1" outlineLevel="1">
      <c r="A17" s="62" t="s">
        <v>131</v>
      </c>
      <c r="B17" s="79"/>
      <c r="C17" s="51"/>
      <c r="D17" s="79">
        <f t="shared" ref="D17" si="3">SUM(H17:U17)</f>
        <v>0</v>
      </c>
      <c r="E17" s="79">
        <f>D17*'Personnel Info'!B11</f>
        <v>0</v>
      </c>
      <c r="F17" s="79">
        <f t="shared" ref="F17" si="4">C17+E17</f>
        <v>0</v>
      </c>
      <c r="G17" s="56">
        <f>Labor!B17-(('Personnel Info'!B11*Labor!D17)+C17)</f>
        <v>0</v>
      </c>
      <c r="H17" s="9"/>
      <c r="I17" s="9"/>
      <c r="J17" s="9"/>
      <c r="K17" s="9"/>
      <c r="L17" s="9"/>
      <c r="M17" s="9"/>
      <c r="S17" s="91"/>
    </row>
    <row r="18" spans="1:19" ht="15.75" thickBot="1">
      <c r="A18" s="27" t="s">
        <v>59</v>
      </c>
      <c r="B18" s="41">
        <f>SUM(B7:B15)</f>
        <v>62948</v>
      </c>
      <c r="C18" s="41">
        <f>SUM(C7:C15)</f>
        <v>57025.62</v>
      </c>
      <c r="D18" s="39">
        <f>SUM(D8:D17)</f>
        <v>97</v>
      </c>
      <c r="E18" s="41">
        <f>SUM(E8:E17)</f>
        <v>6065.7900000000009</v>
      </c>
      <c r="F18" s="41">
        <f>SUM(C18,E18)</f>
        <v>63091.41</v>
      </c>
      <c r="G18" s="41">
        <f>B18-F18</f>
        <v>-143.41000000000349</v>
      </c>
      <c r="S18" s="91">
        <f>SUM(S8:S17)</f>
        <v>97</v>
      </c>
    </row>
    <row r="19" spans="1:19" ht="15.75" thickTop="1">
      <c r="S19" s="91"/>
    </row>
    <row r="20" spans="1:19">
      <c r="S20" s="91" t="s">
        <v>132</v>
      </c>
    </row>
    <row r="21" spans="1:19">
      <c r="A21" s="63"/>
      <c r="D21" s="44"/>
    </row>
    <row r="22" spans="1:19">
      <c r="A22" s="62"/>
    </row>
    <row r="23" spans="1:19">
      <c r="A23" s="62"/>
    </row>
    <row r="24" spans="1:19">
      <c r="A24" s="62"/>
    </row>
    <row r="25" spans="1:19">
      <c r="A25" s="62"/>
    </row>
    <row r="26" spans="1:19">
      <c r="A26" s="62"/>
    </row>
    <row r="27" spans="1:19">
      <c r="A27" s="62"/>
    </row>
    <row r="28" spans="1:19">
      <c r="A28" s="62"/>
    </row>
    <row r="29" spans="1:19">
      <c r="A29" s="62"/>
      <c r="D29" s="61"/>
    </row>
    <row r="30" spans="1:19" ht="15.75">
      <c r="A30" s="89"/>
    </row>
    <row r="31" spans="1:19" ht="15.75">
      <c r="A31" s="89"/>
    </row>
    <row r="32" spans="1:19" ht="15.75">
      <c r="A32" s="89"/>
    </row>
    <row r="33" spans="1:1" ht="15.75">
      <c r="A33" s="89"/>
    </row>
    <row r="34" spans="1:1">
      <c r="A34" s="88"/>
    </row>
    <row r="35" spans="1:1">
      <c r="A35" s="88"/>
    </row>
    <row r="36" spans="1:1">
      <c r="A36" s="88"/>
    </row>
    <row r="37" spans="1:1">
      <c r="A37" s="88"/>
    </row>
    <row r="38" spans="1:1">
      <c r="A38" s="88"/>
    </row>
  </sheetData>
  <mergeCells count="4">
    <mergeCell ref="A5:B5"/>
    <mergeCell ref="A1:A2"/>
    <mergeCell ref="C5:D5"/>
    <mergeCell ref="E5:F5"/>
  </mergeCells>
  <pageMargins left="0.7" right="0.7" top="0.75" bottom="0.75" header="0.3" footer="0.3"/>
  <pageSetup orientation="portrait" verticalDpi="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N55"/>
  <sheetViews>
    <sheetView workbookViewId="0">
      <pane ySplit="5" topLeftCell="A6" activePane="bottomLeft" state="frozen"/>
      <selection pane="bottomLeft" activeCell="H11" sqref="H11"/>
    </sheetView>
  </sheetViews>
  <sheetFormatPr defaultColWidth="8.7109375" defaultRowHeight="15" outlineLevelCol="1"/>
  <cols>
    <col min="1" max="1" width="35.7109375" bestFit="1" customWidth="1"/>
    <col min="2" max="2" width="9.85546875" customWidth="1"/>
    <col min="3" max="3" width="10.7109375" customWidth="1"/>
    <col min="4" max="4" width="10.85546875" style="8" customWidth="1"/>
    <col min="5" max="5" width="10.7109375" customWidth="1"/>
    <col min="6" max="6" width="11.42578125" customWidth="1"/>
    <col min="7" max="7" width="10.42578125" bestFit="1" customWidth="1" outlineLevel="1"/>
    <col min="8" max="8" width="8.7109375" style="61" customWidth="1" outlineLevel="1"/>
    <col min="9" max="14" width="8.7109375" customWidth="1" outlineLevel="1"/>
  </cols>
  <sheetData>
    <row r="1" spans="1:14" s="61" customFormat="1">
      <c r="A1" s="100" t="s">
        <v>108</v>
      </c>
      <c r="B1" s="64" t="s">
        <v>3</v>
      </c>
      <c r="C1" s="64" t="s">
        <v>4</v>
      </c>
      <c r="D1" s="64" t="s">
        <v>7</v>
      </c>
      <c r="E1" s="64" t="s">
        <v>89</v>
      </c>
      <c r="F1" s="67" t="s">
        <v>91</v>
      </c>
      <c r="G1" s="19"/>
    </row>
    <row r="2" spans="1:14" s="61" customFormat="1" ht="15.75" thickBot="1">
      <c r="A2" s="101"/>
      <c r="B2" s="68">
        <f>Summary!B25</f>
        <v>150182</v>
      </c>
      <c r="C2" s="68">
        <f>Summary!C25</f>
        <v>136051.72</v>
      </c>
      <c r="D2" s="68">
        <f>Summary!D25</f>
        <v>14471.761782000001</v>
      </c>
      <c r="E2" s="68">
        <f>Summary!E25</f>
        <v>150523.48178199999</v>
      </c>
      <c r="F2" s="57">
        <f>Summary!F25</f>
        <v>-341.48178199998802</v>
      </c>
      <c r="G2" s="19"/>
    </row>
    <row r="3" spans="1:14" s="61" customFormat="1">
      <c r="D3" s="62"/>
      <c r="G3" s="19"/>
    </row>
    <row r="4" spans="1:14" ht="20.25" thickBot="1">
      <c r="A4" s="28" t="s">
        <v>9</v>
      </c>
      <c r="B4" s="8"/>
      <c r="C4" s="8"/>
      <c r="D4" s="29"/>
      <c r="E4" s="29"/>
      <c r="F4" s="8"/>
      <c r="G4" s="19"/>
    </row>
    <row r="5" spans="1:14" ht="16.5" thickTop="1" thickBot="1">
      <c r="A5" s="8"/>
      <c r="B5" s="30" t="s">
        <v>3</v>
      </c>
      <c r="C5" s="30" t="s">
        <v>4</v>
      </c>
      <c r="D5" s="31" t="s">
        <v>76</v>
      </c>
      <c r="E5" s="32" t="s">
        <v>89</v>
      </c>
      <c r="F5" s="30" t="s">
        <v>5</v>
      </c>
      <c r="G5" s="73" t="s">
        <v>109</v>
      </c>
      <c r="H5" s="69" t="s">
        <v>110</v>
      </c>
      <c r="I5" s="69" t="s">
        <v>116</v>
      </c>
      <c r="J5" s="70" t="s">
        <v>117</v>
      </c>
      <c r="K5" s="69" t="s">
        <v>118</v>
      </c>
      <c r="L5" s="69" t="s">
        <v>119</v>
      </c>
      <c r="M5" s="69" t="s">
        <v>120</v>
      </c>
      <c r="N5" s="69" t="s">
        <v>121</v>
      </c>
    </row>
    <row r="6" spans="1:14" ht="15.75" thickBot="1">
      <c r="A6" s="33" t="s">
        <v>65</v>
      </c>
      <c r="B6" s="33"/>
      <c r="C6" s="33"/>
      <c r="D6" s="33"/>
      <c r="E6" s="33"/>
      <c r="F6" s="33"/>
      <c r="G6" s="74"/>
      <c r="H6" s="33"/>
      <c r="I6" s="33"/>
      <c r="J6" s="33"/>
      <c r="K6" s="33"/>
      <c r="L6" s="33"/>
      <c r="M6" s="33"/>
      <c r="N6" s="33"/>
    </row>
    <row r="7" spans="1:14">
      <c r="A7" s="8" t="s">
        <v>14</v>
      </c>
      <c r="B7" s="9"/>
      <c r="C7" s="50"/>
      <c r="D7" s="35">
        <f>SUM(G7:N7)</f>
        <v>0</v>
      </c>
      <c r="E7" s="35">
        <f>C7+D7</f>
        <v>0</v>
      </c>
      <c r="F7" s="34">
        <f>B7-(C7+D7)</f>
        <v>0</v>
      </c>
      <c r="G7" s="18"/>
      <c r="H7" s="9"/>
      <c r="I7" s="9"/>
      <c r="J7" s="9"/>
      <c r="K7" s="9"/>
      <c r="L7" s="9"/>
      <c r="M7" s="9"/>
      <c r="N7" s="9"/>
    </row>
    <row r="8" spans="1:14">
      <c r="A8" s="8" t="s">
        <v>12</v>
      </c>
      <c r="B8" s="9"/>
      <c r="C8" s="50"/>
      <c r="D8" s="35">
        <f>SUM(G8:N8)</f>
        <v>0</v>
      </c>
      <c r="E8" s="35">
        <f t="shared" ref="E8:E10" si="0">C8+D8</f>
        <v>0</v>
      </c>
      <c r="F8" s="34">
        <f t="shared" ref="F8:F10" si="1">B8-(C8+D8)</f>
        <v>0</v>
      </c>
      <c r="G8" s="18"/>
      <c r="H8" s="9"/>
      <c r="I8" s="9"/>
      <c r="J8" s="9"/>
      <c r="K8" s="9"/>
      <c r="L8" s="9"/>
      <c r="M8" s="9"/>
      <c r="N8" s="9"/>
    </row>
    <row r="9" spans="1:14">
      <c r="A9" s="8" t="s">
        <v>13</v>
      </c>
      <c r="B9" s="9"/>
      <c r="C9" s="50"/>
      <c r="D9" s="35">
        <f>SUM(G9:N9)</f>
        <v>0</v>
      </c>
      <c r="E9" s="35">
        <f t="shared" si="0"/>
        <v>0</v>
      </c>
      <c r="F9" s="34">
        <f t="shared" si="1"/>
        <v>0</v>
      </c>
      <c r="G9" s="18"/>
      <c r="H9" s="9"/>
      <c r="I9" s="9"/>
      <c r="J9" s="9"/>
      <c r="K9" s="9"/>
      <c r="L9" s="9"/>
      <c r="M9" s="9"/>
      <c r="N9" s="9"/>
    </row>
    <row r="10" spans="1:14">
      <c r="A10" s="8" t="s">
        <v>21</v>
      </c>
      <c r="B10" s="9"/>
      <c r="C10" s="50"/>
      <c r="D10" s="35">
        <f>SUM(G10:N10)</f>
        <v>0</v>
      </c>
      <c r="E10" s="35">
        <f t="shared" si="0"/>
        <v>0</v>
      </c>
      <c r="F10" s="34">
        <f t="shared" si="1"/>
        <v>0</v>
      </c>
      <c r="G10" s="18"/>
      <c r="H10" s="9"/>
      <c r="I10" s="9"/>
      <c r="J10" s="9"/>
      <c r="K10" s="9"/>
      <c r="L10" s="9"/>
      <c r="M10" s="9"/>
      <c r="N10" s="9"/>
    </row>
    <row r="11" spans="1:14" ht="15.75" thickBot="1">
      <c r="A11" s="27" t="s">
        <v>61</v>
      </c>
      <c r="B11" s="27">
        <f>SUM(B7:B10)</f>
        <v>0</v>
      </c>
      <c r="C11" s="36">
        <f>SUM(C7:C10)</f>
        <v>0</v>
      </c>
      <c r="D11" s="36">
        <f>SUM(D7:D10)</f>
        <v>0</v>
      </c>
      <c r="E11" s="36">
        <f>SUM(E7:E10)</f>
        <v>0</v>
      </c>
      <c r="F11" s="36">
        <f>SUM(F7:F10)</f>
        <v>0</v>
      </c>
      <c r="G11" s="18"/>
      <c r="H11" s="9"/>
      <c r="I11" s="9"/>
      <c r="J11" s="9"/>
      <c r="K11" s="9"/>
      <c r="L11" s="9"/>
      <c r="M11" s="9"/>
      <c r="N11" s="9"/>
    </row>
    <row r="12" spans="1:14" ht="15.75" thickTop="1">
      <c r="A12" s="8"/>
      <c r="B12" s="8"/>
      <c r="C12" s="8"/>
      <c r="D12" s="29"/>
      <c r="E12" s="29"/>
      <c r="F12" s="8"/>
      <c r="G12" s="18"/>
      <c r="H12" s="9"/>
      <c r="I12" s="9"/>
      <c r="J12" s="9"/>
      <c r="K12" s="9"/>
      <c r="L12" s="9"/>
      <c r="M12" s="9"/>
      <c r="N12" s="9"/>
    </row>
    <row r="13" spans="1:14" ht="15.75" thickBot="1">
      <c r="A13" s="33" t="s">
        <v>67</v>
      </c>
      <c r="B13" s="33"/>
      <c r="C13" s="33"/>
      <c r="D13" s="33"/>
      <c r="E13" s="33"/>
      <c r="F13" s="33"/>
      <c r="G13" s="18"/>
      <c r="H13" s="9"/>
      <c r="I13" s="9"/>
      <c r="J13" s="9"/>
      <c r="K13" s="9"/>
      <c r="L13" s="9"/>
      <c r="M13" s="9"/>
      <c r="N13" s="9"/>
    </row>
    <row r="14" spans="1:14">
      <c r="A14" s="8" t="s">
        <v>25</v>
      </c>
      <c r="B14" s="51"/>
      <c r="C14" s="51"/>
      <c r="D14" s="38">
        <f>SUM(G14:N14)</f>
        <v>0</v>
      </c>
      <c r="E14" s="38">
        <f>C14+D14</f>
        <v>0</v>
      </c>
      <c r="F14" s="37">
        <f>B14-(C14+D14)</f>
        <v>0</v>
      </c>
      <c r="G14" s="18"/>
      <c r="H14" s="9"/>
      <c r="I14" s="9"/>
      <c r="J14" s="9"/>
      <c r="K14" s="9"/>
      <c r="L14" s="9"/>
      <c r="M14" s="9"/>
      <c r="N14" s="9"/>
    </row>
    <row r="15" spans="1:14">
      <c r="A15" s="8" t="s">
        <v>24</v>
      </c>
      <c r="B15" s="51"/>
      <c r="C15" s="51"/>
      <c r="D15" s="38">
        <f>SUM(G15:N15)</f>
        <v>0</v>
      </c>
      <c r="E15" s="38">
        <f>C15+D15</f>
        <v>0</v>
      </c>
      <c r="F15" s="37">
        <f>B15-(C15+D15)</f>
        <v>0</v>
      </c>
      <c r="G15" s="18"/>
      <c r="H15" s="9"/>
      <c r="I15" s="9"/>
      <c r="J15" s="9"/>
      <c r="K15" s="9"/>
      <c r="L15" s="9"/>
      <c r="M15" s="9"/>
      <c r="N15" s="9"/>
    </row>
    <row r="16" spans="1:14" ht="15.75" thickBot="1">
      <c r="A16" s="27" t="s">
        <v>62</v>
      </c>
      <c r="B16" s="39">
        <f t="shared" ref="B16:F16" si="2">SUM(B14:B15)</f>
        <v>0</v>
      </c>
      <c r="C16" s="39">
        <f t="shared" si="2"/>
        <v>0</v>
      </c>
      <c r="D16" s="39">
        <f>SUM(D14:D15)</f>
        <v>0</v>
      </c>
      <c r="E16" s="39">
        <f>SUM(E14:E15)</f>
        <v>0</v>
      </c>
      <c r="F16" s="39">
        <f t="shared" si="2"/>
        <v>0</v>
      </c>
      <c r="G16" s="18"/>
      <c r="H16" s="9"/>
      <c r="I16" s="9"/>
      <c r="J16" s="9"/>
      <c r="K16" s="9"/>
      <c r="L16" s="9"/>
      <c r="M16" s="9"/>
      <c r="N16" s="9"/>
    </row>
    <row r="17" spans="1:14" ht="15.75" thickTop="1">
      <c r="A17" s="8"/>
      <c r="B17" s="8"/>
      <c r="C17" s="8"/>
      <c r="D17" s="29"/>
      <c r="E17" s="29"/>
      <c r="F17" s="8"/>
      <c r="G17" s="18"/>
      <c r="H17" s="9"/>
      <c r="I17" s="9"/>
      <c r="J17" s="9"/>
      <c r="K17" s="9"/>
      <c r="L17" s="9"/>
      <c r="M17" s="9"/>
      <c r="N17" s="9"/>
    </row>
    <row r="18" spans="1:14" ht="15.75" thickBot="1">
      <c r="A18" s="33" t="s">
        <v>68</v>
      </c>
      <c r="B18" s="33"/>
      <c r="C18" s="33"/>
      <c r="D18" s="33"/>
      <c r="E18" s="33"/>
      <c r="F18" s="33"/>
      <c r="G18" s="18"/>
      <c r="H18" s="9"/>
      <c r="I18" s="9"/>
      <c r="J18" s="9"/>
      <c r="K18" s="9"/>
      <c r="L18" s="9"/>
      <c r="M18" s="9"/>
      <c r="N18" s="9"/>
    </row>
    <row r="19" spans="1:14">
      <c r="A19" s="8" t="s">
        <v>23</v>
      </c>
      <c r="B19" s="51"/>
      <c r="C19" s="51"/>
      <c r="D19" s="38">
        <f>SUM(G19:N19)</f>
        <v>0</v>
      </c>
      <c r="E19" s="38">
        <f t="shared" ref="E19:E20" si="3">C19+D19</f>
        <v>0</v>
      </c>
      <c r="F19" s="37">
        <f>B19-(C19+D19)</f>
        <v>0</v>
      </c>
      <c r="G19" s="18"/>
      <c r="H19" s="9"/>
      <c r="I19" s="9"/>
      <c r="J19" s="9"/>
      <c r="K19" s="9"/>
      <c r="L19" s="9"/>
      <c r="M19" s="9"/>
      <c r="N19" s="9"/>
    </row>
    <row r="20" spans="1:14">
      <c r="A20" s="8" t="s">
        <v>35</v>
      </c>
      <c r="B20" s="51"/>
      <c r="C20" s="51"/>
      <c r="D20" s="38">
        <f>SUM(G20:N20)</f>
        <v>0</v>
      </c>
      <c r="E20" s="38">
        <f t="shared" si="3"/>
        <v>0</v>
      </c>
      <c r="F20" s="37">
        <f>B20-(C20+D20)</f>
        <v>0</v>
      </c>
      <c r="G20" s="18"/>
      <c r="H20" s="9"/>
      <c r="I20" s="9"/>
      <c r="J20" s="9"/>
      <c r="K20" s="9"/>
      <c r="L20" s="9"/>
      <c r="M20" s="9"/>
      <c r="N20" s="9"/>
    </row>
    <row r="21" spans="1:14" ht="15.75" thickBot="1">
      <c r="A21" s="27" t="s">
        <v>63</v>
      </c>
      <c r="B21" s="39">
        <f t="shared" ref="B21:F21" si="4">SUM(B19:B20)</f>
        <v>0</v>
      </c>
      <c r="C21" s="39">
        <f t="shared" si="4"/>
        <v>0</v>
      </c>
      <c r="D21" s="39">
        <f>SUM(D19:D20)</f>
        <v>0</v>
      </c>
      <c r="E21" s="39">
        <f>SUM(E19:E20)</f>
        <v>0</v>
      </c>
      <c r="F21" s="39">
        <f t="shared" si="4"/>
        <v>0</v>
      </c>
      <c r="G21" s="18"/>
      <c r="H21" s="9"/>
      <c r="I21" s="9"/>
      <c r="J21" s="9"/>
      <c r="K21" s="9"/>
      <c r="L21" s="9"/>
      <c r="M21" s="9"/>
      <c r="N21" s="9"/>
    </row>
    <row r="22" spans="1:14" ht="15.75" thickTop="1">
      <c r="A22" s="8"/>
      <c r="B22" s="8"/>
      <c r="C22" s="8"/>
      <c r="D22" s="29"/>
      <c r="E22" s="29"/>
      <c r="F22" s="8"/>
      <c r="G22" s="18"/>
      <c r="H22" s="9"/>
      <c r="I22" s="9"/>
      <c r="J22" s="9"/>
      <c r="K22" s="9"/>
      <c r="L22" s="9"/>
      <c r="M22" s="9"/>
      <c r="N22" s="9"/>
    </row>
    <row r="23" spans="1:14" ht="15.75" thickBot="1">
      <c r="A23" s="33" t="s">
        <v>11</v>
      </c>
      <c r="B23" s="33"/>
      <c r="C23" s="33"/>
      <c r="D23" s="33"/>
      <c r="E23" s="33"/>
      <c r="F23" s="33"/>
      <c r="G23" s="18"/>
      <c r="H23" s="9"/>
      <c r="I23" s="9"/>
      <c r="J23" s="9"/>
      <c r="K23" s="9"/>
      <c r="L23" s="9"/>
      <c r="M23" s="9"/>
      <c r="N23" s="9"/>
    </row>
    <row r="24" spans="1:14">
      <c r="A24" s="8" t="s">
        <v>26</v>
      </c>
      <c r="B24" s="51"/>
      <c r="C24" s="51"/>
      <c r="D24" s="38">
        <f>SUM(G24:N24)</f>
        <v>0</v>
      </c>
      <c r="E24" s="38">
        <f t="shared" ref="E24:E25" si="5">C24+D24</f>
        <v>0</v>
      </c>
      <c r="F24" s="37">
        <f>B24-(C24+D24)</f>
        <v>0</v>
      </c>
      <c r="G24" s="18"/>
      <c r="H24" s="9"/>
      <c r="I24" s="9"/>
      <c r="J24" s="9"/>
      <c r="K24" s="9"/>
      <c r="L24" s="9"/>
      <c r="M24" s="9"/>
      <c r="N24" s="9"/>
    </row>
    <row r="25" spans="1:14">
      <c r="A25" s="8" t="s">
        <v>27</v>
      </c>
      <c r="B25" s="51"/>
      <c r="C25" s="51"/>
      <c r="D25" s="38">
        <f>SUM(G25:N25)</f>
        <v>0</v>
      </c>
      <c r="E25" s="38">
        <f t="shared" si="5"/>
        <v>0</v>
      </c>
      <c r="F25" s="37">
        <f>B25-(C25+D25)</f>
        <v>0</v>
      </c>
      <c r="G25" s="18"/>
      <c r="H25" s="9"/>
      <c r="I25" s="9"/>
      <c r="J25" s="9"/>
      <c r="K25" s="9"/>
      <c r="L25" s="9"/>
      <c r="M25" s="9"/>
      <c r="N25" s="9"/>
    </row>
    <row r="26" spans="1:14" ht="15.75" thickBot="1">
      <c r="A26" s="27" t="s">
        <v>60</v>
      </c>
      <c r="B26" s="39">
        <f t="shared" ref="B26:C26" si="6">SUM(B24:B25)</f>
        <v>0</v>
      </c>
      <c r="C26" s="39">
        <f t="shared" si="6"/>
        <v>0</v>
      </c>
      <c r="D26" s="39">
        <f>SUM(D24:D25)</f>
        <v>0</v>
      </c>
      <c r="E26" s="39">
        <f>SUM(E24:E25)</f>
        <v>0</v>
      </c>
      <c r="F26" s="39">
        <f>SUM(F24:F25)</f>
        <v>0</v>
      </c>
      <c r="G26" s="18"/>
      <c r="H26" s="9"/>
      <c r="I26" s="9"/>
      <c r="J26" s="9"/>
      <c r="K26" s="9"/>
      <c r="L26" s="9"/>
      <c r="M26" s="9"/>
      <c r="N26" s="9"/>
    </row>
    <row r="27" spans="1:14" ht="15.75" thickTop="1">
      <c r="A27" s="8"/>
      <c r="B27" s="8"/>
      <c r="C27" s="8"/>
      <c r="D27" s="29"/>
      <c r="E27" s="29"/>
      <c r="F27" s="8"/>
      <c r="G27" s="18"/>
      <c r="H27" s="9"/>
      <c r="I27" s="9"/>
      <c r="J27" s="9"/>
      <c r="K27" s="9"/>
      <c r="L27" s="9"/>
      <c r="M27" s="9"/>
      <c r="N27" s="9"/>
    </row>
    <row r="28" spans="1:14" ht="15.75" thickBot="1">
      <c r="A28" s="33" t="s">
        <v>15</v>
      </c>
      <c r="B28" s="33"/>
      <c r="C28" s="33"/>
      <c r="D28" s="33"/>
      <c r="E28" s="33"/>
      <c r="F28" s="33"/>
      <c r="G28" s="18"/>
      <c r="H28" s="9"/>
      <c r="I28" s="9"/>
      <c r="J28" s="9"/>
      <c r="K28" s="9"/>
      <c r="L28" s="9"/>
      <c r="M28" s="9"/>
      <c r="N28" s="9"/>
    </row>
    <row r="29" spans="1:14">
      <c r="A29" s="8" t="s">
        <v>16</v>
      </c>
      <c r="B29" s="51"/>
      <c r="C29" s="51"/>
      <c r="D29" s="38">
        <f t="shared" ref="D29:D35" si="7">SUM(G29:N29)</f>
        <v>0</v>
      </c>
      <c r="E29" s="38">
        <f t="shared" ref="E29:E35" si="8">C29+D29</f>
        <v>0</v>
      </c>
      <c r="F29" s="37">
        <f>B29-(C29+D29)</f>
        <v>0</v>
      </c>
      <c r="G29" s="18"/>
      <c r="H29" s="9"/>
      <c r="I29" s="9"/>
      <c r="J29" s="9"/>
      <c r="K29" s="9"/>
      <c r="L29" s="9"/>
      <c r="M29" s="9"/>
      <c r="N29" s="9"/>
    </row>
    <row r="30" spans="1:14">
      <c r="A30" s="8" t="s">
        <v>17</v>
      </c>
      <c r="B30" s="51"/>
      <c r="C30" s="51"/>
      <c r="D30" s="38">
        <f t="shared" si="7"/>
        <v>0</v>
      </c>
      <c r="E30" s="38">
        <f t="shared" si="8"/>
        <v>0</v>
      </c>
      <c r="F30" s="37">
        <f t="shared" ref="F30:F35" si="9">B30-(C30+D30)</f>
        <v>0</v>
      </c>
      <c r="G30" s="18"/>
      <c r="H30" s="9"/>
      <c r="I30" s="9"/>
      <c r="J30" s="9"/>
      <c r="K30" s="9"/>
      <c r="L30" s="9"/>
      <c r="M30" s="9"/>
      <c r="N30" s="9"/>
    </row>
    <row r="31" spans="1:14">
      <c r="A31" s="8" t="s">
        <v>18</v>
      </c>
      <c r="B31" s="51"/>
      <c r="C31" s="51"/>
      <c r="D31" s="38">
        <f t="shared" si="7"/>
        <v>0</v>
      </c>
      <c r="E31" s="38">
        <f t="shared" si="8"/>
        <v>0</v>
      </c>
      <c r="F31" s="37">
        <f t="shared" si="9"/>
        <v>0</v>
      </c>
      <c r="G31" s="18"/>
      <c r="H31" s="9"/>
      <c r="I31" s="9"/>
      <c r="J31" s="9"/>
      <c r="K31" s="9"/>
      <c r="L31" s="9"/>
      <c r="M31" s="9"/>
      <c r="N31" s="9"/>
    </row>
    <row r="32" spans="1:14">
      <c r="A32" s="8" t="s">
        <v>19</v>
      </c>
      <c r="B32" s="51"/>
      <c r="C32" s="51"/>
      <c r="D32" s="38">
        <f t="shared" si="7"/>
        <v>0</v>
      </c>
      <c r="E32" s="38">
        <f t="shared" si="8"/>
        <v>0</v>
      </c>
      <c r="F32" s="37">
        <f t="shared" si="9"/>
        <v>0</v>
      </c>
      <c r="G32" s="18"/>
      <c r="H32" s="9"/>
      <c r="I32" s="9"/>
      <c r="J32" s="9"/>
      <c r="K32" s="9"/>
      <c r="L32" s="9"/>
      <c r="M32" s="9"/>
      <c r="N32" s="9"/>
    </row>
    <row r="33" spans="1:14">
      <c r="A33" s="8" t="s">
        <v>20</v>
      </c>
      <c r="B33" s="51"/>
      <c r="C33" s="51"/>
      <c r="D33" s="38">
        <f t="shared" si="7"/>
        <v>0</v>
      </c>
      <c r="E33" s="38">
        <f t="shared" si="8"/>
        <v>0</v>
      </c>
      <c r="F33" s="37">
        <f t="shared" si="9"/>
        <v>0</v>
      </c>
      <c r="G33" s="18"/>
      <c r="H33" s="9"/>
      <c r="I33" s="9"/>
      <c r="J33" s="9"/>
      <c r="K33" s="9"/>
      <c r="L33" s="9"/>
      <c r="M33" s="9"/>
      <c r="N33" s="9"/>
    </row>
    <row r="34" spans="1:14">
      <c r="A34" s="8" t="s">
        <v>81</v>
      </c>
      <c r="B34" s="51"/>
      <c r="C34" s="51"/>
      <c r="D34" s="38">
        <f t="shared" si="7"/>
        <v>0</v>
      </c>
      <c r="E34" s="38">
        <f t="shared" si="8"/>
        <v>0</v>
      </c>
      <c r="F34" s="37">
        <f t="shared" si="9"/>
        <v>0</v>
      </c>
      <c r="G34" s="18"/>
      <c r="H34" s="9"/>
      <c r="I34" s="9"/>
      <c r="J34" s="9"/>
      <c r="K34" s="9"/>
      <c r="L34" s="9"/>
      <c r="M34" s="9"/>
      <c r="N34" s="9"/>
    </row>
    <row r="35" spans="1:14">
      <c r="A35" s="8" t="s">
        <v>79</v>
      </c>
      <c r="B35" s="51"/>
      <c r="C35" s="51"/>
      <c r="D35" s="38">
        <f t="shared" si="7"/>
        <v>0</v>
      </c>
      <c r="E35" s="38">
        <f t="shared" si="8"/>
        <v>0</v>
      </c>
      <c r="F35" s="37">
        <f t="shared" si="9"/>
        <v>0</v>
      </c>
      <c r="G35" s="18"/>
      <c r="H35" s="9"/>
      <c r="I35" s="9"/>
      <c r="J35" s="9"/>
      <c r="K35" s="9"/>
      <c r="L35" s="9"/>
      <c r="M35" s="9"/>
      <c r="N35" s="9"/>
    </row>
    <row r="36" spans="1:14" ht="15.75" thickBot="1">
      <c r="A36" s="27" t="s">
        <v>80</v>
      </c>
      <c r="B36" s="39">
        <f t="shared" ref="B36:C36" si="10">SUM(B29:B35)</f>
        <v>0</v>
      </c>
      <c r="C36" s="39">
        <f t="shared" si="10"/>
        <v>0</v>
      </c>
      <c r="D36" s="40">
        <f>SUM(D29:D35)</f>
        <v>0</v>
      </c>
      <c r="E36" s="40">
        <f>SUM(E29:E35)</f>
        <v>0</v>
      </c>
      <c r="F36" s="39">
        <f>SUM(F29:F35)</f>
        <v>0</v>
      </c>
      <c r="G36" s="18"/>
      <c r="H36" s="9"/>
      <c r="I36" s="9"/>
      <c r="J36" s="9"/>
      <c r="K36" s="9"/>
      <c r="L36" s="9"/>
      <c r="M36" s="9"/>
      <c r="N36" s="9"/>
    </row>
    <row r="37" spans="1:14" ht="15.75" thickTop="1">
      <c r="A37" s="8"/>
      <c r="B37" s="8"/>
      <c r="C37" s="8"/>
      <c r="D37" s="29"/>
      <c r="E37" s="29"/>
      <c r="F37" s="8"/>
      <c r="G37" s="18"/>
      <c r="H37" s="9"/>
      <c r="I37" s="9"/>
      <c r="J37" s="9"/>
      <c r="K37" s="9"/>
      <c r="L37" s="9"/>
      <c r="M37" s="9"/>
      <c r="N37" s="9"/>
    </row>
    <row r="38" spans="1:14" ht="15.75" thickBot="1">
      <c r="A38" s="27" t="s">
        <v>82</v>
      </c>
      <c r="B38" s="41">
        <f>SUM(B36,B26,B21,B16,B11)</f>
        <v>0</v>
      </c>
      <c r="C38" s="41">
        <f t="shared" ref="C38" si="11">SUM(C36,C26,C21,C16,C11)</f>
        <v>0</v>
      </c>
      <c r="D38" s="41">
        <f>SUM(D36,D26,D21,D16,D11)</f>
        <v>0</v>
      </c>
      <c r="E38" s="41">
        <f>SUM(E36,E26,E21,E16,E11)</f>
        <v>0</v>
      </c>
      <c r="F38" s="41">
        <f>SUM(F36,F26,F21,F16,F11)</f>
        <v>0</v>
      </c>
      <c r="G38" s="19"/>
    </row>
    <row r="39" spans="1:14" ht="15.75" thickTop="1"/>
    <row r="40" spans="1:14">
      <c r="C40" s="6"/>
      <c r="F40" s="6"/>
    </row>
    <row r="43" spans="1:14">
      <c r="C43" s="6"/>
      <c r="F43" s="6"/>
    </row>
    <row r="45" spans="1:14">
      <c r="C45" s="6"/>
      <c r="F45" s="6"/>
    </row>
    <row r="47" spans="1:14">
      <c r="C47" s="6"/>
      <c r="F47" s="6"/>
    </row>
    <row r="49" spans="3:6">
      <c r="C49" s="6"/>
      <c r="F49" s="6"/>
    </row>
    <row r="51" spans="3:6">
      <c r="C51" s="6"/>
      <c r="F51" s="6"/>
    </row>
    <row r="53" spans="3:6">
      <c r="C53" s="6"/>
      <c r="F53" s="6"/>
    </row>
    <row r="55" spans="3:6">
      <c r="C55" s="6"/>
    </row>
  </sheetData>
  <mergeCells count="1">
    <mergeCell ref="A1:A2"/>
  </mergeCells>
  <pageMargins left="0.7" right="0.7" top="0.75" bottom="0.75" header="0.3" footer="0.3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S28"/>
  <sheetViews>
    <sheetView workbookViewId="0">
      <selection activeCell="I4" sqref="H4:S5"/>
    </sheetView>
  </sheetViews>
  <sheetFormatPr defaultColWidth="8.7109375" defaultRowHeight="15" outlineLevelRow="1" outlineLevelCol="1"/>
  <cols>
    <col min="1" max="1" width="24.7109375" bestFit="1" customWidth="1"/>
    <col min="2" max="2" width="7.42578125" bestFit="1" customWidth="1"/>
    <col min="3" max="3" width="10.5703125" customWidth="1"/>
    <col min="4" max="4" width="10.140625" bestFit="1" customWidth="1"/>
    <col min="5" max="5" width="10.7109375" customWidth="1"/>
    <col min="6" max="6" width="10.140625" customWidth="1"/>
    <col min="7" max="7" width="11.140625" customWidth="1"/>
    <col min="8" max="11" width="8.7109375" customWidth="1" outlineLevel="1"/>
    <col min="12" max="12" width="9.28515625" bestFit="1" customWidth="1" outlineLevel="1"/>
    <col min="13" max="19" width="8.7109375" customWidth="1" outlineLevel="1"/>
  </cols>
  <sheetData>
    <row r="1" spans="1:19" s="61" customFormat="1">
      <c r="A1" s="100" t="s">
        <v>108</v>
      </c>
      <c r="B1" s="64" t="s">
        <v>3</v>
      </c>
      <c r="C1" s="64" t="s">
        <v>4</v>
      </c>
      <c r="D1" s="64" t="s">
        <v>7</v>
      </c>
      <c r="E1" s="64" t="s">
        <v>89</v>
      </c>
      <c r="F1" s="60" t="s">
        <v>91</v>
      </c>
      <c r="G1" s="58"/>
      <c r="H1" s="77"/>
    </row>
    <row r="2" spans="1:19" s="61" customFormat="1" ht="15.75" thickBot="1">
      <c r="A2" s="101"/>
      <c r="B2" s="68">
        <f>Summary!B25</f>
        <v>150182</v>
      </c>
      <c r="C2" s="68">
        <f>Summary!C25</f>
        <v>136051.72</v>
      </c>
      <c r="D2" s="68">
        <f>Summary!D25</f>
        <v>14471.761782000001</v>
      </c>
      <c r="E2" s="68">
        <f>Summary!E25</f>
        <v>150523.48178199999</v>
      </c>
      <c r="F2" s="59">
        <f>Summary!F25</f>
        <v>-341.48178199998802</v>
      </c>
      <c r="G2" s="58"/>
      <c r="H2" s="77"/>
    </row>
    <row r="3" spans="1:19" s="61" customFormat="1">
      <c r="H3" s="77"/>
    </row>
    <row r="4" spans="1:19" ht="20.25" thickBot="1">
      <c r="A4" s="45" t="s">
        <v>37</v>
      </c>
      <c r="B4" s="45"/>
      <c r="C4" s="45"/>
      <c r="D4" s="45"/>
      <c r="E4" s="45"/>
      <c r="F4" s="45"/>
      <c r="G4" s="45"/>
      <c r="H4" s="104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</row>
    <row r="5" spans="1:19" ht="16.5" thickTop="1" thickBot="1">
      <c r="A5" s="33"/>
      <c r="B5" s="33"/>
      <c r="C5" s="30" t="s">
        <v>3</v>
      </c>
      <c r="D5" s="30" t="s">
        <v>4</v>
      </c>
      <c r="E5" s="30" t="s">
        <v>76</v>
      </c>
      <c r="F5" s="30" t="s">
        <v>89</v>
      </c>
      <c r="G5" s="30" t="s">
        <v>5</v>
      </c>
      <c r="H5" s="105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</row>
    <row r="6" spans="1:19">
      <c r="A6" s="9" t="s">
        <v>38</v>
      </c>
      <c r="B6" s="8"/>
      <c r="C6" s="51"/>
      <c r="D6" s="51"/>
      <c r="E6" s="37">
        <f t="shared" ref="E6:E15" si="0">SUM(H6:S6)</f>
        <v>0</v>
      </c>
      <c r="F6" s="37">
        <f>D6+E6</f>
        <v>0</v>
      </c>
      <c r="G6" s="37">
        <f>C6-F6</f>
        <v>0</v>
      </c>
      <c r="H6" s="75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>
      <c r="A7" s="9" t="s">
        <v>39</v>
      </c>
      <c r="B7" s="8"/>
      <c r="C7" s="51"/>
      <c r="D7" s="51"/>
      <c r="E7" s="37">
        <f t="shared" si="0"/>
        <v>0</v>
      </c>
      <c r="F7" s="37">
        <f t="shared" ref="F7:F15" si="1">D7+E7</f>
        <v>0</v>
      </c>
      <c r="G7" s="37">
        <f t="shared" ref="G7:G15" si="2">C7-F7</f>
        <v>0</v>
      </c>
      <c r="H7" s="76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1:19">
      <c r="A8" s="9" t="s">
        <v>40</v>
      </c>
      <c r="B8" s="8"/>
      <c r="C8" s="51"/>
      <c r="D8" s="51"/>
      <c r="E8" s="37">
        <f t="shared" si="0"/>
        <v>0</v>
      </c>
      <c r="F8" s="37">
        <f t="shared" si="1"/>
        <v>0</v>
      </c>
      <c r="G8" s="37">
        <f t="shared" si="2"/>
        <v>0</v>
      </c>
      <c r="H8" s="76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spans="1:19" hidden="1" outlineLevel="1">
      <c r="A9" s="9" t="s">
        <v>41</v>
      </c>
      <c r="B9" s="8"/>
      <c r="C9" s="51"/>
      <c r="D9" s="51"/>
      <c r="E9" s="37">
        <f t="shared" si="0"/>
        <v>0</v>
      </c>
      <c r="F9" s="37">
        <f t="shared" si="1"/>
        <v>0</v>
      </c>
      <c r="G9" s="37">
        <f t="shared" si="2"/>
        <v>0</v>
      </c>
      <c r="H9" s="76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spans="1:19" hidden="1" outlineLevel="1">
      <c r="A10" s="9" t="s">
        <v>42</v>
      </c>
      <c r="B10" s="8"/>
      <c r="C10" s="51"/>
      <c r="D10" s="51"/>
      <c r="E10" s="37">
        <f t="shared" si="0"/>
        <v>0</v>
      </c>
      <c r="F10" s="37">
        <f t="shared" si="1"/>
        <v>0</v>
      </c>
      <c r="G10" s="37">
        <f t="shared" si="2"/>
        <v>0</v>
      </c>
      <c r="H10" s="76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</row>
    <row r="11" spans="1:19" hidden="1" outlineLevel="1">
      <c r="A11" s="9" t="s">
        <v>43</v>
      </c>
      <c r="B11" s="8"/>
      <c r="C11" s="51"/>
      <c r="D11" s="51"/>
      <c r="E11" s="37">
        <f t="shared" si="0"/>
        <v>0</v>
      </c>
      <c r="F11" s="37">
        <f t="shared" si="1"/>
        <v>0</v>
      </c>
      <c r="G11" s="37">
        <f t="shared" si="2"/>
        <v>0</v>
      </c>
      <c r="H11" s="76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</row>
    <row r="12" spans="1:19" hidden="1" outlineLevel="1">
      <c r="A12" s="9" t="s">
        <v>44</v>
      </c>
      <c r="B12" s="8"/>
      <c r="C12" s="51"/>
      <c r="D12" s="51"/>
      <c r="E12" s="37">
        <f t="shared" si="0"/>
        <v>0</v>
      </c>
      <c r="F12" s="37">
        <f t="shared" si="1"/>
        <v>0</v>
      </c>
      <c r="G12" s="37">
        <f t="shared" si="2"/>
        <v>0</v>
      </c>
      <c r="H12" s="76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</row>
    <row r="13" spans="1:19" hidden="1" outlineLevel="1">
      <c r="A13" s="9" t="s">
        <v>45</v>
      </c>
      <c r="B13" s="8"/>
      <c r="C13" s="51"/>
      <c r="D13" s="51"/>
      <c r="E13" s="37">
        <f t="shared" si="0"/>
        <v>0</v>
      </c>
      <c r="F13" s="37">
        <f t="shared" si="1"/>
        <v>0</v>
      </c>
      <c r="G13" s="37">
        <f t="shared" si="2"/>
        <v>0</v>
      </c>
      <c r="H13" s="76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</row>
    <row r="14" spans="1:19" hidden="1" outlineLevel="1">
      <c r="A14" s="9" t="s">
        <v>46</v>
      </c>
      <c r="B14" s="8"/>
      <c r="C14" s="51"/>
      <c r="D14" s="51"/>
      <c r="E14" s="37">
        <f t="shared" si="0"/>
        <v>0</v>
      </c>
      <c r="F14" s="37">
        <f t="shared" si="1"/>
        <v>0</v>
      </c>
      <c r="G14" s="37">
        <f t="shared" si="2"/>
        <v>0</v>
      </c>
      <c r="H14" s="76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</row>
    <row r="15" spans="1:19" hidden="1" outlineLevel="1">
      <c r="A15" s="9" t="s">
        <v>47</v>
      </c>
      <c r="B15" s="8"/>
      <c r="C15" s="51"/>
      <c r="D15" s="51"/>
      <c r="E15" s="37">
        <f t="shared" si="0"/>
        <v>0</v>
      </c>
      <c r="F15" s="37">
        <f t="shared" si="1"/>
        <v>0</v>
      </c>
      <c r="G15" s="37">
        <f t="shared" si="2"/>
        <v>0</v>
      </c>
      <c r="H15" s="76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</row>
    <row r="16" spans="1:19" ht="15.75" collapsed="1" thickBot="1">
      <c r="A16" s="27" t="s">
        <v>83</v>
      </c>
      <c r="B16" s="27"/>
      <c r="C16" s="41">
        <f>SUM(C6:C15)</f>
        <v>0</v>
      </c>
      <c r="D16" s="41">
        <f t="shared" ref="D16:G16" si="3">SUM(D6:D15)</f>
        <v>0</v>
      </c>
      <c r="E16" s="41">
        <f>SUM(E6:E15)</f>
        <v>0</v>
      </c>
      <c r="F16" s="41">
        <f>SUM(F6:F15)</f>
        <v>0</v>
      </c>
      <c r="G16" s="41">
        <f t="shared" si="3"/>
        <v>0</v>
      </c>
      <c r="H16" s="77"/>
    </row>
    <row r="17" spans="1:19" ht="15.75" thickTop="1">
      <c r="A17" s="8"/>
      <c r="B17" s="8"/>
      <c r="C17" s="8"/>
      <c r="D17" s="8"/>
      <c r="E17" s="8"/>
      <c r="F17" s="8"/>
      <c r="G17" s="8"/>
      <c r="H17" s="77"/>
    </row>
    <row r="18" spans="1:19" ht="20.25" thickBot="1">
      <c r="A18" s="45" t="s">
        <v>34</v>
      </c>
      <c r="B18" s="45"/>
      <c r="C18" s="45"/>
      <c r="D18" s="45"/>
      <c r="E18" s="45"/>
      <c r="F18" s="45"/>
      <c r="G18" s="45"/>
      <c r="H18" s="77"/>
    </row>
    <row r="19" spans="1:19" ht="16.5" thickTop="1" thickBot="1">
      <c r="A19" s="33"/>
      <c r="B19" s="33"/>
      <c r="C19" s="30" t="s">
        <v>3</v>
      </c>
      <c r="D19" s="30" t="s">
        <v>4</v>
      </c>
      <c r="E19" s="30" t="s">
        <v>76</v>
      </c>
      <c r="F19" s="30" t="s">
        <v>89</v>
      </c>
      <c r="G19" s="30" t="s">
        <v>5</v>
      </c>
      <c r="H19" s="77"/>
    </row>
    <row r="20" spans="1:19">
      <c r="A20" s="8" t="s">
        <v>48</v>
      </c>
      <c r="B20" s="46">
        <v>12600</v>
      </c>
      <c r="C20" s="51"/>
      <c r="D20" s="51"/>
      <c r="E20" s="37">
        <f t="shared" ref="E20:E26" si="4">SUM(H20:S20)</f>
        <v>0</v>
      </c>
      <c r="F20" s="37">
        <f>D20+E20</f>
        <v>0</v>
      </c>
      <c r="G20" s="37">
        <f>C20-F20</f>
        <v>0</v>
      </c>
      <c r="H20" s="76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</row>
    <row r="21" spans="1:19">
      <c r="A21" s="8" t="s">
        <v>49</v>
      </c>
      <c r="B21" s="46">
        <v>4800</v>
      </c>
      <c r="C21" s="51"/>
      <c r="D21" s="51"/>
      <c r="E21" s="37">
        <f t="shared" si="4"/>
        <v>0</v>
      </c>
      <c r="F21" s="37">
        <f t="shared" ref="F21:F26" si="5">D21+E21</f>
        <v>0</v>
      </c>
      <c r="G21" s="37">
        <f t="shared" ref="G21:G26" si="6">C21-F21</f>
        <v>0</v>
      </c>
      <c r="H21" s="76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</row>
    <row r="22" spans="1:19">
      <c r="A22" s="8" t="s">
        <v>51</v>
      </c>
      <c r="B22" s="46">
        <v>1600</v>
      </c>
      <c r="C22" s="51"/>
      <c r="D22" s="51"/>
      <c r="E22" s="37">
        <f t="shared" si="4"/>
        <v>0</v>
      </c>
      <c r="F22" s="37">
        <f t="shared" si="5"/>
        <v>0</v>
      </c>
      <c r="G22" s="37">
        <f t="shared" si="6"/>
        <v>0</v>
      </c>
      <c r="H22" s="76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</row>
    <row r="23" spans="1:19">
      <c r="A23" s="8" t="s">
        <v>50</v>
      </c>
      <c r="B23" s="46">
        <v>11100</v>
      </c>
      <c r="C23" s="51"/>
      <c r="D23" s="51"/>
      <c r="E23" s="37">
        <f t="shared" si="4"/>
        <v>0</v>
      </c>
      <c r="F23" s="37">
        <f t="shared" si="5"/>
        <v>0</v>
      </c>
      <c r="G23" s="37">
        <f t="shared" si="6"/>
        <v>0</v>
      </c>
      <c r="H23" s="76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</row>
    <row r="24" spans="1:19">
      <c r="A24" s="8" t="s">
        <v>52</v>
      </c>
      <c r="B24" s="46">
        <v>12500</v>
      </c>
      <c r="C24" s="51"/>
      <c r="D24" s="51"/>
      <c r="E24" s="37">
        <f t="shared" si="4"/>
        <v>0</v>
      </c>
      <c r="F24" s="37">
        <f t="shared" si="5"/>
        <v>0</v>
      </c>
      <c r="G24" s="37">
        <f t="shared" si="6"/>
        <v>0</v>
      </c>
      <c r="H24" s="76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</row>
    <row r="25" spans="1:19">
      <c r="A25" s="8" t="s">
        <v>53</v>
      </c>
      <c r="B25" s="46">
        <v>33500</v>
      </c>
      <c r="C25" s="51"/>
      <c r="D25" s="51"/>
      <c r="E25" s="37">
        <f t="shared" si="4"/>
        <v>0</v>
      </c>
      <c r="F25" s="37">
        <f t="shared" si="5"/>
        <v>0</v>
      </c>
      <c r="G25" s="37">
        <f t="shared" si="6"/>
        <v>0</v>
      </c>
      <c r="H25" s="76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</row>
    <row r="26" spans="1:19">
      <c r="A26" s="8" t="s">
        <v>33</v>
      </c>
      <c r="B26" s="46">
        <v>450</v>
      </c>
      <c r="C26" s="51"/>
      <c r="D26" s="51"/>
      <c r="E26" s="37">
        <f t="shared" si="4"/>
        <v>0</v>
      </c>
      <c r="F26" s="37">
        <f t="shared" si="5"/>
        <v>0</v>
      </c>
      <c r="G26" s="37">
        <f t="shared" si="6"/>
        <v>0</v>
      </c>
      <c r="H26" s="76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</row>
    <row r="27" spans="1:19" ht="15.75" thickBot="1">
      <c r="A27" s="27" t="s">
        <v>84</v>
      </c>
      <c r="B27" s="27"/>
      <c r="C27" s="41">
        <f>SUM(C20:C26)</f>
        <v>0</v>
      </c>
      <c r="D27" s="41">
        <f t="shared" ref="D27:G27" si="7">SUM(D20:D26)</f>
        <v>0</v>
      </c>
      <c r="E27" s="41">
        <f>SUM(E20:E26)</f>
        <v>0</v>
      </c>
      <c r="F27" s="41">
        <f>SUM(F20:F26)</f>
        <v>0</v>
      </c>
      <c r="G27" s="41">
        <f t="shared" si="7"/>
        <v>0</v>
      </c>
      <c r="H27" s="77"/>
    </row>
    <row r="28" spans="1:19" ht="15.75" thickTop="1"/>
  </sheetData>
  <mergeCells count="13">
    <mergeCell ref="Q4:Q5"/>
    <mergeCell ref="R4:R5"/>
    <mergeCell ref="S4:S5"/>
    <mergeCell ref="P4:P5"/>
    <mergeCell ref="A1:A2"/>
    <mergeCell ref="H4:H5"/>
    <mergeCell ref="I4:I5"/>
    <mergeCell ref="J4:J5"/>
    <mergeCell ref="K4:K5"/>
    <mergeCell ref="L4:L5"/>
    <mergeCell ref="M4:M5"/>
    <mergeCell ref="N4:N5"/>
    <mergeCell ref="O4:O5"/>
  </mergeCells>
  <pageMargins left="0.7" right="0.7" top="0.75" bottom="0.75" header="0.3" footer="0.3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G23"/>
  <sheetViews>
    <sheetView topLeftCell="A3" workbookViewId="0">
      <selection activeCell="D20" sqref="D20"/>
    </sheetView>
  </sheetViews>
  <sheetFormatPr defaultColWidth="8.7109375" defaultRowHeight="15"/>
  <cols>
    <col min="1" max="1" width="16.7109375" bestFit="1" customWidth="1"/>
    <col min="4" max="4" width="11.7109375" bestFit="1" customWidth="1"/>
    <col min="5" max="5" width="11.7109375" customWidth="1"/>
    <col min="6" max="6" width="11.42578125" customWidth="1"/>
    <col min="7" max="7" width="11" bestFit="1" customWidth="1"/>
  </cols>
  <sheetData>
    <row r="1" spans="1:7" s="61" customFormat="1">
      <c r="A1" s="100" t="s">
        <v>108</v>
      </c>
      <c r="B1" s="64" t="s">
        <v>3</v>
      </c>
      <c r="C1" s="64" t="s">
        <v>4</v>
      </c>
      <c r="D1" s="64" t="s">
        <v>7</v>
      </c>
      <c r="E1" s="64" t="s">
        <v>89</v>
      </c>
      <c r="F1" s="60" t="s">
        <v>91</v>
      </c>
      <c r="G1" s="58"/>
    </row>
    <row r="2" spans="1:7" s="61" customFormat="1" ht="15.75" thickBot="1">
      <c r="A2" s="101"/>
      <c r="B2" s="68">
        <f>Summary!B25</f>
        <v>150182</v>
      </c>
      <c r="C2" s="68">
        <f>Summary!C25</f>
        <v>136051.72</v>
      </c>
      <c r="D2" s="68">
        <f>Summary!D25</f>
        <v>14471.761782000001</v>
      </c>
      <c r="E2" s="68">
        <f>Summary!E25</f>
        <v>150523.48178199999</v>
      </c>
      <c r="F2" s="59">
        <f>Summary!F25</f>
        <v>-341.48178199998802</v>
      </c>
      <c r="G2" s="58"/>
    </row>
    <row r="3" spans="1:7" s="61" customFormat="1"/>
    <row r="4" spans="1:7" ht="20.25" thickBot="1">
      <c r="A4" s="11" t="s">
        <v>6</v>
      </c>
    </row>
    <row r="5" spans="1:7" ht="16.5" thickTop="1" thickBot="1">
      <c r="B5" s="2" t="s">
        <v>3</v>
      </c>
      <c r="C5" s="2" t="s">
        <v>4</v>
      </c>
      <c r="D5" s="2" t="s">
        <v>7</v>
      </c>
      <c r="E5" s="2" t="s">
        <v>89</v>
      </c>
      <c r="F5" s="2" t="s">
        <v>5</v>
      </c>
    </row>
    <row r="6" spans="1:7">
      <c r="A6" t="s">
        <v>8</v>
      </c>
      <c r="B6" s="52">
        <v>36510</v>
      </c>
      <c r="C6" s="52">
        <v>33074.86</v>
      </c>
      <c r="D6" s="53">
        <f>D16</f>
        <v>3518.1581999999999</v>
      </c>
      <c r="E6" s="53">
        <f>C6+D6</f>
        <v>36593.018199999999</v>
      </c>
      <c r="F6" s="53">
        <f>B6-(E6)</f>
        <v>-83.018199999998615</v>
      </c>
    </row>
    <row r="7" spans="1:7">
      <c r="A7" t="str">
        <f>'Personnel Info'!A2</f>
        <v xml:space="preserve">Brett Hobson </v>
      </c>
      <c r="B7" s="20"/>
      <c r="C7" s="20"/>
      <c r="D7" s="7">
        <f>Labor!E8*'Personnel Info'!C2</f>
        <v>0</v>
      </c>
      <c r="E7" s="7"/>
      <c r="F7" s="8"/>
    </row>
    <row r="8" spans="1:7">
      <c r="A8" t="str">
        <f>'Personnel Info'!A3</f>
        <v>Ben Rannan</v>
      </c>
      <c r="B8" s="20"/>
      <c r="C8" s="20"/>
      <c r="D8" s="7">
        <f>Labor!E9*'Personnel Info'!C3</f>
        <v>763.16399999999987</v>
      </c>
      <c r="E8" s="7"/>
      <c r="F8" s="8"/>
    </row>
    <row r="9" spans="1:7">
      <c r="A9" t="str">
        <f>'Personnel Info'!A4</f>
        <v>Brian Kieft</v>
      </c>
      <c r="B9" s="20"/>
      <c r="C9" s="20"/>
      <c r="D9" s="7">
        <f>Labor!E10*'Personnel Info'!C4</f>
        <v>1344.3240000000001</v>
      </c>
      <c r="E9" s="7"/>
      <c r="F9" s="8"/>
    </row>
    <row r="10" spans="1:7">
      <c r="A10" t="str">
        <f>'Personnel Info'!A5</f>
        <v>Mark Chaffey</v>
      </c>
      <c r="B10" s="20"/>
      <c r="C10" s="20"/>
      <c r="D10" s="7">
        <f>Labor!E11*'Personnel Info'!C5</f>
        <v>880.20219999999995</v>
      </c>
      <c r="E10" s="7"/>
      <c r="F10" s="8"/>
    </row>
    <row r="11" spans="1:7">
      <c r="A11" t="str">
        <f>'Personnel Info'!A6</f>
        <v>Jon Erikson</v>
      </c>
      <c r="B11" s="20"/>
      <c r="C11" s="20"/>
      <c r="D11" s="7">
        <f>Labor!E12*'Personnel Info'!C6</f>
        <v>0</v>
      </c>
      <c r="E11" s="7"/>
      <c r="F11" s="8"/>
    </row>
    <row r="12" spans="1:7">
      <c r="A12" t="str">
        <f>'Personnel Info'!A7</f>
        <v>Jim Schofield</v>
      </c>
      <c r="B12" s="20"/>
      <c r="C12" s="20"/>
      <c r="D12" s="7">
        <f>Labor!E13*'Personnel Info'!C7</f>
        <v>0</v>
      </c>
      <c r="E12" s="7"/>
      <c r="F12" s="8"/>
    </row>
    <row r="13" spans="1:7">
      <c r="A13" t="str">
        <f>'Personnel Info'!A8</f>
        <v>Paul Coenen</v>
      </c>
      <c r="B13" s="20"/>
      <c r="C13" s="20"/>
      <c r="D13" s="7">
        <f>Labor!E14*'Personnel Info'!C8</f>
        <v>530.46799999999996</v>
      </c>
      <c r="E13" s="7"/>
      <c r="F13" s="8"/>
    </row>
    <row r="14" spans="1:7">
      <c r="A14" t="str">
        <f>'Personnel Info'!A9</f>
        <v>Jose Rosal</v>
      </c>
      <c r="B14" s="20"/>
      <c r="C14" s="20"/>
      <c r="D14" s="7">
        <f>Labor!E15*'Personnel Info'!C9</f>
        <v>0</v>
      </c>
      <c r="E14" s="7"/>
      <c r="F14" s="8"/>
    </row>
    <row r="15" spans="1:7" s="61" customFormat="1">
      <c r="A15" s="61" t="str">
        <f>'Personnel Info'!A10</f>
        <v>Ray Thompson</v>
      </c>
      <c r="B15" s="20"/>
      <c r="C15" s="20"/>
      <c r="D15" s="7">
        <f>Labor!E16*'Personnel Info'!C10</f>
        <v>0</v>
      </c>
      <c r="E15" s="7"/>
      <c r="F15" s="62"/>
    </row>
    <row r="16" spans="1:7">
      <c r="B16" s="20">
        <f>SUM(B6:B14)</f>
        <v>36510</v>
      </c>
      <c r="C16" s="20">
        <f>SUM(C6:C14)</f>
        <v>33074.86</v>
      </c>
      <c r="D16" s="7">
        <f>SUM(D7:D15)</f>
        <v>3518.1581999999999</v>
      </c>
      <c r="E16" s="7"/>
      <c r="F16" s="7">
        <f>SUM(F6:F14)</f>
        <v>-83.018199999998615</v>
      </c>
    </row>
    <row r="18" spans="1:6" ht="20.25" thickBot="1">
      <c r="A18" s="11" t="s">
        <v>57</v>
      </c>
    </row>
    <row r="19" spans="1:6" ht="16.5" thickTop="1" thickBot="1">
      <c r="A19" s="2" t="s">
        <v>58</v>
      </c>
      <c r="B19" s="2" t="s">
        <v>3</v>
      </c>
      <c r="C19" s="2" t="s">
        <v>4</v>
      </c>
      <c r="D19" s="2" t="s">
        <v>7</v>
      </c>
      <c r="E19" s="2" t="s">
        <v>89</v>
      </c>
      <c r="F19" s="2" t="s">
        <v>5</v>
      </c>
    </row>
    <row r="20" spans="1:6">
      <c r="A20" s="42">
        <v>0.51</v>
      </c>
      <c r="B20" s="54">
        <v>50724</v>
      </c>
      <c r="C20" s="54">
        <v>45951.24</v>
      </c>
      <c r="D20" s="1">
        <f>(SUM(Labor!E18,Expenses!D38,'Capital Equipment &amp; DMO Assets'!E26,'Fringe &amp; OH'!D16)-Expenses!D19)*A20</f>
        <v>4887.8135820000007</v>
      </c>
      <c r="E20" s="1">
        <f>C20+D20</f>
        <v>50839.053582</v>
      </c>
      <c r="F20" s="1">
        <f>B20-E20</f>
        <v>-115.05358200000046</v>
      </c>
    </row>
    <row r="21" spans="1:6" ht="15.75" thickBot="1">
      <c r="A21" s="2" t="s">
        <v>88</v>
      </c>
    </row>
    <row r="22" spans="1:6">
      <c r="A22" s="1">
        <f>(SUM(Labor!F18,Expenses!E38,'Capital Equipment &amp; DMO Assets'!E26,'Fringe &amp; OH'!E6)-Expenses!E19)</f>
        <v>99684.428199999995</v>
      </c>
    </row>
    <row r="23" spans="1:6" ht="15.75" thickBot="1">
      <c r="A23" s="2"/>
    </row>
  </sheetData>
  <mergeCells count="1">
    <mergeCell ref="A1:A2"/>
  </mergeCells>
  <pageMargins left="0.7" right="0.7" top="0.75" bottom="0.75" header="0.3" footer="0.3"/>
  <pageSetup orientation="portrait" verticalDpi="0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1"/>
  <sheetViews>
    <sheetView topLeftCell="A15" workbookViewId="0">
      <selection activeCell="A2" sqref="A2:A31"/>
    </sheetView>
  </sheetViews>
  <sheetFormatPr defaultColWidth="8.7109375" defaultRowHeight="15"/>
  <sheetData>
    <row r="1" spans="1:1">
      <c r="A1" t="s">
        <v>9</v>
      </c>
    </row>
    <row r="2" spans="1:1">
      <c r="A2" t="s">
        <v>10</v>
      </c>
    </row>
    <row r="3" spans="1:1">
      <c r="A3" t="s">
        <v>14</v>
      </c>
    </row>
    <row r="4" spans="1:1">
      <c r="A4" t="s">
        <v>12</v>
      </c>
    </row>
    <row r="5" spans="1:1">
      <c r="A5" t="s">
        <v>13</v>
      </c>
    </row>
    <row r="6" spans="1:1">
      <c r="A6" t="s">
        <v>21</v>
      </c>
    </row>
    <row r="8" spans="1:1">
      <c r="A8" t="s">
        <v>22</v>
      </c>
    </row>
    <row r="9" spans="1:1">
      <c r="A9" t="s">
        <v>25</v>
      </c>
    </row>
    <row r="10" spans="1:1">
      <c r="A10" t="s">
        <v>23</v>
      </c>
    </row>
    <row r="11" spans="1:1">
      <c r="A11" t="s">
        <v>35</v>
      </c>
    </row>
    <row r="12" spans="1:1">
      <c r="A12" t="s">
        <v>24</v>
      </c>
    </row>
    <row r="14" spans="1:1">
      <c r="A14" t="s">
        <v>11</v>
      </c>
    </row>
    <row r="15" spans="1:1">
      <c r="A15" t="s">
        <v>26</v>
      </c>
    </row>
    <row r="16" spans="1:1">
      <c r="A16" t="s">
        <v>27</v>
      </c>
    </row>
    <row r="18" spans="1:1">
      <c r="A18" t="s">
        <v>15</v>
      </c>
    </row>
    <row r="19" spans="1:1">
      <c r="A19" t="s">
        <v>16</v>
      </c>
    </row>
    <row r="20" spans="1:1">
      <c r="A20" t="s">
        <v>17</v>
      </c>
    </row>
    <row r="21" spans="1:1">
      <c r="A21" t="s">
        <v>18</v>
      </c>
    </row>
    <row r="22" spans="1:1">
      <c r="A22" t="s">
        <v>19</v>
      </c>
    </row>
    <row r="23" spans="1:1">
      <c r="A23" t="s">
        <v>20</v>
      </c>
    </row>
    <row r="25" spans="1:1">
      <c r="A25" t="s">
        <v>34</v>
      </c>
    </row>
    <row r="26" spans="1:1">
      <c r="A26" t="s">
        <v>28</v>
      </c>
    </row>
    <row r="27" spans="1:1">
      <c r="A27" t="s">
        <v>29</v>
      </c>
    </row>
    <row r="28" spans="1:1">
      <c r="A28" t="s">
        <v>30</v>
      </c>
    </row>
    <row r="29" spans="1:1">
      <c r="A29" t="s">
        <v>31</v>
      </c>
    </row>
    <row r="30" spans="1:1">
      <c r="A30" t="s">
        <v>32</v>
      </c>
    </row>
    <row r="31" spans="1:1">
      <c r="A31" t="s">
        <v>33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3</vt:i4>
      </vt:variant>
    </vt:vector>
  </HeadingPairs>
  <TitlesOfParts>
    <vt:vector size="12" baseType="lpstr">
      <vt:lpstr>Summary</vt:lpstr>
      <vt:lpstr>Instructions</vt:lpstr>
      <vt:lpstr>Personnel Info</vt:lpstr>
      <vt:lpstr>Detail---&gt;</vt:lpstr>
      <vt:lpstr>Labor</vt:lpstr>
      <vt:lpstr>Expenses</vt:lpstr>
      <vt:lpstr>Capital Equipment &amp; DMO Assets</vt:lpstr>
      <vt:lpstr>Fringe &amp; OH</vt:lpstr>
      <vt:lpstr>Lists</vt:lpstr>
      <vt:lpstr>Expenses</vt:lpstr>
      <vt:lpstr>OutsideServices</vt:lpstr>
      <vt:lpstr>Supplies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Lacono</dc:creator>
  <cp:lastModifiedBy>Brett Hobson</cp:lastModifiedBy>
  <dcterms:created xsi:type="dcterms:W3CDTF">2016-02-16T16:55:39Z</dcterms:created>
  <dcterms:modified xsi:type="dcterms:W3CDTF">2018-06-01T00:56:51Z</dcterms:modified>
</cp:coreProperties>
</file>