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7160" windowHeight="6945"/>
  </bookViews>
  <sheets>
    <sheet name="BudgetWorksheet" sheetId="1" r:id="rId1"/>
  </sheets>
  <externalReferences>
    <externalReference r:id="rId2"/>
  </externalReferences>
  <definedNames>
    <definedName name="arrayTop">#REF!</definedName>
    <definedName name="DropD">BudgetWorksheet!$C$4</definedName>
    <definedName name="PersonMos">#REF!</definedName>
    <definedName name="PostDoc" comment="Enter total number of postdoc months here">BudgetWorksheet!$C$21</definedName>
    <definedName name="_xlnm.Print_Area" localSheetId="0">BudgetWorksheet!$A$1:$M$113</definedName>
    <definedName name="ShipRates">'[1]Ship rates'!$A$1:$A$9</definedName>
    <definedName name="SUMMARY">#REF!</definedName>
    <definedName name="Summary_Array">#REF!</definedName>
    <definedName name="Time">'[1]Salary Worksheet'!$A$51:$A$52</definedName>
    <definedName name="YEAR_1">#REF!</definedName>
    <definedName name="YEAR_2">#REF!</definedName>
    <definedName name="YEAR_3">#REF!</definedName>
    <definedName name="YEAR_4">#REF!</definedName>
    <definedName name="YEAR_5">#REF!</definedName>
  </definedNames>
  <calcPr calcId="145621"/>
</workbook>
</file>

<file path=xl/calcChain.xml><?xml version="1.0" encoding="utf-8"?>
<calcChain xmlns="http://schemas.openxmlformats.org/spreadsheetml/2006/main">
  <c r="L108" i="1" l="1"/>
  <c r="M108" i="1" s="1"/>
  <c r="J108" i="1"/>
  <c r="H108" i="1"/>
  <c r="F108" i="1"/>
  <c r="D108" i="1"/>
  <c r="M107" i="1"/>
  <c r="L104" i="1"/>
  <c r="J104" i="1"/>
  <c r="H104" i="1"/>
  <c r="F104" i="1"/>
  <c r="D104" i="1"/>
  <c r="L103" i="1"/>
  <c r="L105" i="1" s="1"/>
  <c r="J103" i="1"/>
  <c r="H103" i="1"/>
  <c r="H105" i="1" s="1"/>
  <c r="F103" i="1"/>
  <c r="F105" i="1" s="1"/>
  <c r="D103" i="1"/>
  <c r="D105" i="1" s="1"/>
  <c r="L100" i="1"/>
  <c r="J100" i="1"/>
  <c r="H100" i="1"/>
  <c r="F100" i="1"/>
  <c r="D100" i="1"/>
  <c r="L99" i="1"/>
  <c r="J99" i="1"/>
  <c r="H99" i="1"/>
  <c r="F99" i="1"/>
  <c r="D99" i="1"/>
  <c r="L98" i="1"/>
  <c r="J98" i="1"/>
  <c r="H98" i="1"/>
  <c r="F98" i="1"/>
  <c r="B98" i="1"/>
  <c r="D98" i="1" s="1"/>
  <c r="L97" i="1"/>
  <c r="J97" i="1"/>
  <c r="H97" i="1"/>
  <c r="F97" i="1"/>
  <c r="F101" i="1" s="1"/>
  <c r="B97" i="1"/>
  <c r="D97" i="1" s="1"/>
  <c r="L95" i="1"/>
  <c r="J95" i="1"/>
  <c r="H95" i="1"/>
  <c r="F95" i="1"/>
  <c r="M95" i="1" s="1"/>
  <c r="D95" i="1"/>
  <c r="L94" i="1"/>
  <c r="J94" i="1"/>
  <c r="H94" i="1"/>
  <c r="F94" i="1"/>
  <c r="D94" i="1"/>
  <c r="L93" i="1"/>
  <c r="J93" i="1"/>
  <c r="H93" i="1"/>
  <c r="F93" i="1"/>
  <c r="D93" i="1"/>
  <c r="M92" i="1"/>
  <c r="M91" i="1"/>
  <c r="M90" i="1"/>
  <c r="M89" i="1"/>
  <c r="M88" i="1"/>
  <c r="M87" i="1"/>
  <c r="M86" i="1"/>
  <c r="M85" i="1"/>
  <c r="M84" i="1"/>
  <c r="M83" i="1"/>
  <c r="L81" i="1"/>
  <c r="J81" i="1"/>
  <c r="H81" i="1"/>
  <c r="F81" i="1"/>
  <c r="D81" i="1"/>
  <c r="M80" i="1"/>
  <c r="M79" i="1"/>
  <c r="M78" i="1"/>
  <c r="L76" i="1"/>
  <c r="J76" i="1"/>
  <c r="H76" i="1"/>
  <c r="F76" i="1"/>
  <c r="D76" i="1"/>
  <c r="M75" i="1"/>
  <c r="M74" i="1"/>
  <c r="L72" i="1"/>
  <c r="J72" i="1"/>
  <c r="H72" i="1"/>
  <c r="F72" i="1"/>
  <c r="M72" i="1" s="1"/>
  <c r="D72" i="1"/>
  <c r="M71" i="1"/>
  <c r="M70" i="1"/>
  <c r="M69" i="1"/>
  <c r="M68" i="1"/>
  <c r="M67" i="1"/>
  <c r="M66" i="1"/>
  <c r="M65" i="1"/>
  <c r="M64" i="1"/>
  <c r="M63" i="1"/>
  <c r="M62" i="1"/>
  <c r="L60" i="1"/>
  <c r="J60" i="1"/>
  <c r="H60" i="1"/>
  <c r="F60" i="1"/>
  <c r="D60" i="1"/>
  <c r="M59" i="1"/>
  <c r="M58" i="1"/>
  <c r="M57" i="1"/>
  <c r="M56" i="1"/>
  <c r="L54" i="1"/>
  <c r="J54" i="1"/>
  <c r="H54" i="1"/>
  <c r="F54" i="1"/>
  <c r="D54" i="1"/>
  <c r="M53" i="1"/>
  <c r="M52" i="1"/>
  <c r="L50" i="1"/>
  <c r="M50" i="1" s="1"/>
  <c r="J50" i="1"/>
  <c r="H50" i="1"/>
  <c r="F50" i="1"/>
  <c r="D50" i="1"/>
  <c r="M49" i="1"/>
  <c r="M48" i="1"/>
  <c r="M47" i="1"/>
  <c r="M46" i="1"/>
  <c r="M45" i="1"/>
  <c r="M44" i="1"/>
  <c r="M43" i="1"/>
  <c r="M42" i="1"/>
  <c r="M41" i="1"/>
  <c r="M40" i="1"/>
  <c r="L28" i="1"/>
  <c r="J28" i="1"/>
  <c r="H28" i="1"/>
  <c r="F28" i="1"/>
  <c r="M28" i="1" s="1"/>
  <c r="D28" i="1"/>
  <c r="L27" i="1"/>
  <c r="L36" i="1" s="1"/>
  <c r="J27" i="1"/>
  <c r="J36" i="1" s="1"/>
  <c r="H27" i="1"/>
  <c r="H36" i="1" s="1"/>
  <c r="F27" i="1"/>
  <c r="D27" i="1"/>
  <c r="D36" i="1" s="1"/>
  <c r="L26" i="1"/>
  <c r="J26" i="1"/>
  <c r="H26" i="1"/>
  <c r="F26" i="1"/>
  <c r="D26" i="1"/>
  <c r="L25" i="1"/>
  <c r="J25" i="1"/>
  <c r="H25" i="1"/>
  <c r="F25" i="1"/>
  <c r="D25" i="1"/>
  <c r="L24" i="1"/>
  <c r="J24" i="1"/>
  <c r="H24" i="1"/>
  <c r="F24" i="1"/>
  <c r="M24" i="1" s="1"/>
  <c r="D24" i="1"/>
  <c r="L23" i="1"/>
  <c r="L34" i="1" s="1"/>
  <c r="J23" i="1"/>
  <c r="J34" i="1" s="1"/>
  <c r="H23" i="1"/>
  <c r="H34" i="1" s="1"/>
  <c r="F23" i="1"/>
  <c r="D23" i="1"/>
  <c r="D34" i="1" s="1"/>
  <c r="L22" i="1"/>
  <c r="J22" i="1"/>
  <c r="J35" i="1" s="1"/>
  <c r="H22" i="1"/>
  <c r="F22" i="1"/>
  <c r="D22" i="1"/>
  <c r="L21" i="1"/>
  <c r="L33" i="1" s="1"/>
  <c r="J21" i="1"/>
  <c r="J33" i="1" s="1"/>
  <c r="H21" i="1"/>
  <c r="H33" i="1" s="1"/>
  <c r="F21" i="1"/>
  <c r="F33" i="1" s="1"/>
  <c r="D21" i="1"/>
  <c r="D33" i="1" s="1"/>
  <c r="L17" i="1"/>
  <c r="M17" i="1" s="1"/>
  <c r="J17" i="1"/>
  <c r="H17" i="1"/>
  <c r="F17" i="1"/>
  <c r="D17" i="1"/>
  <c r="L16" i="1"/>
  <c r="J16" i="1"/>
  <c r="H16" i="1"/>
  <c r="M16" i="1" s="1"/>
  <c r="F16" i="1"/>
  <c r="D16" i="1"/>
  <c r="L15" i="1"/>
  <c r="M15" i="1" s="1"/>
  <c r="J15" i="1"/>
  <c r="H15" i="1"/>
  <c r="F15" i="1"/>
  <c r="D15" i="1"/>
  <c r="L14" i="1"/>
  <c r="J14" i="1"/>
  <c r="H14" i="1"/>
  <c r="F14" i="1"/>
  <c r="M14" i="1" s="1"/>
  <c r="D14" i="1"/>
  <c r="L13" i="1"/>
  <c r="M13" i="1" s="1"/>
  <c r="J13" i="1"/>
  <c r="H13" i="1"/>
  <c r="F13" i="1"/>
  <c r="D13" i="1"/>
  <c r="L12" i="1"/>
  <c r="J12" i="1"/>
  <c r="H12" i="1"/>
  <c r="F12" i="1"/>
  <c r="M12" i="1" s="1"/>
  <c r="D12" i="1"/>
  <c r="L11" i="1"/>
  <c r="M11" i="1" s="1"/>
  <c r="J11" i="1"/>
  <c r="H11" i="1"/>
  <c r="F11" i="1"/>
  <c r="D11" i="1"/>
  <c r="L10" i="1"/>
  <c r="L18" i="1" s="1"/>
  <c r="L29" i="1" s="1"/>
  <c r="L30" i="1" s="1"/>
  <c r="J10" i="1"/>
  <c r="J18" i="1" s="1"/>
  <c r="H10" i="1"/>
  <c r="H18" i="1" s="1"/>
  <c r="F10" i="1"/>
  <c r="F18" i="1" s="1"/>
  <c r="D10" i="1"/>
  <c r="D18" i="1" s="1"/>
  <c r="D29" i="1" s="1"/>
  <c r="D30" i="1" s="1"/>
  <c r="L8" i="1"/>
  <c r="J8" i="1"/>
  <c r="H8" i="1"/>
  <c r="F8" i="1"/>
  <c r="M8" i="1" s="1"/>
  <c r="D8" i="1"/>
  <c r="L7" i="1"/>
  <c r="J7" i="1"/>
  <c r="M7" i="1" s="1"/>
  <c r="H7" i="1"/>
  <c r="F7" i="1"/>
  <c r="D7" i="1"/>
  <c r="L6" i="1"/>
  <c r="L9" i="1" s="1"/>
  <c r="J6" i="1"/>
  <c r="J9" i="1" s="1"/>
  <c r="H6" i="1"/>
  <c r="H9" i="1" s="1"/>
  <c r="H32" i="1" s="1"/>
  <c r="F6" i="1"/>
  <c r="M6" i="1" s="1"/>
  <c r="D6" i="1"/>
  <c r="D9" i="1" s="1"/>
  <c r="K4" i="1"/>
  <c r="I4" i="1"/>
  <c r="G4" i="1"/>
  <c r="E4" i="1"/>
  <c r="M1" i="1"/>
  <c r="F29" i="1" l="1"/>
  <c r="D35" i="1"/>
  <c r="L35" i="1"/>
  <c r="H29" i="1"/>
  <c r="F35" i="1"/>
  <c r="M26" i="1"/>
  <c r="H35" i="1"/>
  <c r="M35" i="1" s="1"/>
  <c r="F34" i="1"/>
  <c r="M25" i="1"/>
  <c r="F36" i="1"/>
  <c r="M81" i="1"/>
  <c r="H101" i="1"/>
  <c r="H110" i="1" s="1"/>
  <c r="H111" i="1" s="1"/>
  <c r="H112" i="1" s="1"/>
  <c r="H113" i="1" s="1"/>
  <c r="G3" i="1" s="1"/>
  <c r="M99" i="1"/>
  <c r="M60" i="1"/>
  <c r="M93" i="1"/>
  <c r="M104" i="1"/>
  <c r="M54" i="1"/>
  <c r="M76" i="1"/>
  <c r="J101" i="1"/>
  <c r="M100" i="1"/>
  <c r="J105" i="1"/>
  <c r="H30" i="1"/>
  <c r="D101" i="1"/>
  <c r="M105" i="1"/>
  <c r="H37" i="1"/>
  <c r="H38" i="1" s="1"/>
  <c r="J29" i="1"/>
  <c r="M18" i="1"/>
  <c r="M33" i="1"/>
  <c r="M98" i="1"/>
  <c r="J32" i="1"/>
  <c r="D32" i="1"/>
  <c r="D37" i="1" s="1"/>
  <c r="D38" i="1" s="1"/>
  <c r="L32" i="1"/>
  <c r="L37" i="1" s="1"/>
  <c r="L38" i="1" s="1"/>
  <c r="M34" i="1"/>
  <c r="M36" i="1"/>
  <c r="F9" i="1"/>
  <c r="F32" i="1" s="1"/>
  <c r="F37" i="1" s="1"/>
  <c r="M21" i="1"/>
  <c r="M23" i="1"/>
  <c r="M27" i="1"/>
  <c r="M103" i="1"/>
  <c r="M97" i="1"/>
  <c r="L101" i="1"/>
  <c r="M10" i="1"/>
  <c r="M22" i="1"/>
  <c r="L110" i="1" l="1"/>
  <c r="L111" i="1" s="1"/>
  <c r="D110" i="1"/>
  <c r="D111" i="1" s="1"/>
  <c r="D112" i="1" s="1"/>
  <c r="D113" i="1" s="1"/>
  <c r="C3" i="1" s="1"/>
  <c r="F30" i="1"/>
  <c r="F38" i="1" s="1"/>
  <c r="F110" i="1" s="1"/>
  <c r="F111" i="1" s="1"/>
  <c r="F112" i="1" s="1"/>
  <c r="F113" i="1" s="1"/>
  <c r="E3" i="1" s="1"/>
  <c r="M9" i="1"/>
  <c r="M101" i="1"/>
  <c r="J37" i="1"/>
  <c r="M32" i="1"/>
  <c r="J30" i="1"/>
  <c r="M30" i="1" s="1"/>
  <c r="M29" i="1"/>
  <c r="L112" i="1" l="1"/>
  <c r="J38" i="1"/>
  <c r="M37" i="1"/>
  <c r="L113" i="1" l="1"/>
  <c r="M38" i="1"/>
  <c r="J110" i="1"/>
  <c r="J111" i="1" l="1"/>
  <c r="M110" i="1"/>
  <c r="K3" i="1"/>
  <c r="J112" i="1" l="1"/>
  <c r="M111" i="1"/>
  <c r="J113" i="1" l="1"/>
  <c r="M112" i="1"/>
  <c r="I3" i="1" l="1"/>
  <c r="M113" i="1"/>
  <c r="M3" i="1" s="1"/>
</calcChain>
</file>

<file path=xl/comments1.xml><?xml version="1.0" encoding="utf-8"?>
<comments xmlns="http://schemas.openxmlformats.org/spreadsheetml/2006/main">
  <authors>
    <author>Dana Lacono</author>
  </authors>
  <commentList>
    <comment ref="C4" authorId="0">
      <text>
        <r>
          <rPr>
            <b/>
            <sz val="8"/>
            <color indexed="81"/>
            <rFont val="Tahoma"/>
            <family val="2"/>
          </rPr>
          <t>Select this cell for a dropdown menu to choose between calendar months or hrs/yr as effort units.</t>
        </r>
      </text>
    </comment>
    <comment ref="A6" authorId="0">
      <text>
        <r>
          <rPr>
            <sz val="10"/>
            <color indexed="81"/>
            <rFont val="Tahoma"/>
            <family val="2"/>
          </rPr>
          <t>Enter salaries for PI/Co-Pis in Salary Worksheet.</t>
        </r>
      </text>
    </comment>
    <comment ref="C6" authorId="0">
      <text>
        <r>
          <rPr>
            <sz val="10"/>
            <color indexed="81"/>
            <rFont val="Tahoma"/>
            <family val="2"/>
          </rPr>
          <t>Enter months of effort; salary will calculate automatically.</t>
        </r>
      </text>
    </comment>
    <comment ref="A7" authorId="0">
      <text>
        <r>
          <rPr>
            <sz val="10"/>
            <color indexed="81"/>
            <rFont val="Tahoma"/>
            <family val="2"/>
          </rPr>
          <t>Enter salaries for PI/Co-Pis in Salary Worksheet.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8" authorId="0">
      <text>
        <r>
          <rPr>
            <sz val="10"/>
            <color indexed="81"/>
            <rFont val="Tahoma"/>
            <family val="2"/>
          </rPr>
          <t>Enter salaries for PI/Co-Pis in Salary Worksheet.</t>
        </r>
      </text>
    </comment>
    <comment ref="A10" authorId="0">
      <text>
        <r>
          <rPr>
            <sz val="10"/>
            <color indexed="81"/>
            <rFont val="Tahoma"/>
            <family val="2"/>
          </rPr>
          <t>Enter salaries for Other Employees  in Salary Worksheet. Then enter calendar months on this worksheet.</t>
        </r>
      </text>
    </comment>
    <comment ref="A11" authorId="0">
      <text>
        <r>
          <rPr>
            <sz val="10"/>
            <color indexed="81"/>
            <rFont val="Tahoma"/>
            <family val="2"/>
          </rPr>
          <t>Enter salaries for Other Employees  in Salary Worksheet. Then enter calendar months on this worksheet.</t>
        </r>
      </text>
    </comment>
    <comment ref="A12" authorId="0">
      <text>
        <r>
          <rPr>
            <sz val="10"/>
            <color indexed="81"/>
            <rFont val="Tahoma"/>
            <family val="2"/>
          </rPr>
          <t>Enter salaries for Other Employees  in Salary Worksheet. Then enter calendar months on this worksheet.</t>
        </r>
      </text>
    </comment>
    <comment ref="A13" authorId="0">
      <text>
        <r>
          <rPr>
            <sz val="10"/>
            <color indexed="81"/>
            <rFont val="Tahoma"/>
            <family val="2"/>
          </rPr>
          <t>Enter salaries for Other Employees  in Salary Worksheet. Then enter calendar months on this worksheet.</t>
        </r>
      </text>
    </comment>
    <comment ref="A14" authorId="0">
      <text>
        <r>
          <rPr>
            <sz val="10"/>
            <color indexed="81"/>
            <rFont val="Tahoma"/>
            <family val="2"/>
          </rPr>
          <t>Enter salaries for Other Employees  in Salary Worksheet. Then enter calendar months on this worksheet.</t>
        </r>
      </text>
    </comment>
    <comment ref="A15" authorId="0">
      <text>
        <r>
          <rPr>
            <sz val="10"/>
            <color indexed="81"/>
            <rFont val="Tahoma"/>
            <family val="2"/>
          </rPr>
          <t>Enter salaries for Other Employees  in Salary Worksheet. Then enter calendar months on this worksheet.</t>
        </r>
      </text>
    </comment>
    <comment ref="A16" authorId="0">
      <text>
        <r>
          <rPr>
            <sz val="10"/>
            <color indexed="81"/>
            <rFont val="Tahoma"/>
            <family val="2"/>
          </rPr>
          <t>Enter salaries for Other Employees  in Salary Worksheet. Then enter calendar months on this worksheet.</t>
        </r>
      </text>
    </comment>
    <comment ref="A17" authorId="0">
      <text>
        <r>
          <rPr>
            <sz val="10"/>
            <color indexed="81"/>
            <rFont val="Tahoma"/>
            <family val="2"/>
          </rPr>
          <t>Enter salaries for Other Employees  in Salary Worksheet. Then enter calendar months on this worksheet.</t>
        </r>
      </text>
    </comment>
    <comment ref="C21" authorId="0">
      <text>
        <r>
          <rPr>
            <sz val="10"/>
            <color indexed="81"/>
            <rFont val="Tahoma"/>
            <family val="2"/>
          </rPr>
          <t>Enter total number of months for all post-docs on single line. I.e., if there will be 2 postdocs each working 12 months, enter 24.</t>
        </r>
      </text>
    </comment>
    <comment ref="C22" authorId="0">
      <text>
        <r>
          <rPr>
            <sz val="10"/>
            <color indexed="81"/>
            <rFont val="Tahoma"/>
            <family val="2"/>
          </rPr>
          <t>Enter total number of months for all grad students on single line. I.e., if there will be 2 grad students each working 12 months, enter 24.</t>
        </r>
      </text>
    </comment>
    <comment ref="A27" authorId="0">
      <text>
        <r>
          <rPr>
            <sz val="8"/>
            <color indexed="81"/>
            <rFont val="Tahoma"/>
            <family val="2"/>
          </rPr>
          <t>Temps may work up to 40 hrs/week. Note: "Temporary employes" is a specific employment status at MBARI with corresponding benefit rates.</t>
        </r>
      </text>
    </comment>
    <comment ref="A28" authorId="0">
      <text>
        <r>
          <rPr>
            <sz val="8"/>
            <color indexed="81"/>
            <rFont val="Tahoma"/>
            <family val="2"/>
          </rPr>
          <t>Temps may work up to 40 hrs/week. Note: "Temporary employes" is a specific employment status at MBARI with corresponding benefit rates.</t>
        </r>
      </text>
    </comment>
    <comment ref="A97" authorId="0">
      <text>
        <r>
          <rPr>
            <b/>
            <sz val="9"/>
            <color indexed="81"/>
            <rFont val="Tahoma"/>
            <family val="2"/>
          </rPr>
          <t>Select this cell to choose vessels and/or vehicles from a dropdown menu.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7" authorId="0">
      <text>
        <r>
          <rPr>
            <b/>
            <sz val="8"/>
            <color indexed="81"/>
            <rFont val="Tahoma"/>
            <family val="2"/>
          </rPr>
          <t>Rate will populate automatically based on vessel/vehicle selection</t>
        </r>
      </text>
    </comment>
    <comment ref="A98" authorId="0">
      <text>
        <r>
          <rPr>
            <b/>
            <sz val="8"/>
            <color indexed="81"/>
            <rFont val="Tahoma"/>
            <family val="2"/>
          </rPr>
          <t>Select this cell to choose vessels and/or vehicles from a dropdown menu.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8" authorId="0">
      <text>
        <r>
          <rPr>
            <b/>
            <sz val="8"/>
            <color indexed="81"/>
            <rFont val="Tahoma"/>
            <family val="2"/>
          </rPr>
          <t>Rate will populate automatically based on vessel/vehicle selection</t>
        </r>
      </text>
    </comment>
    <comment ref="B99" authorId="0">
      <text>
        <r>
          <rPr>
            <b/>
            <sz val="9"/>
            <color indexed="81"/>
            <rFont val="Arial"/>
            <family val="2"/>
          </rPr>
          <t>Enter daily rate for external vessel.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3" authorId="0">
      <text>
        <r>
          <rPr>
            <b/>
            <sz val="8"/>
            <color indexed="81"/>
            <rFont val="Tahoma"/>
            <family val="2"/>
          </rPr>
          <t>Academic Quarters</t>
        </r>
        <r>
          <rPr>
            <sz val="8"/>
            <color indexed="81"/>
            <rFont val="Tahoma"/>
            <family val="2"/>
          </rPr>
          <t xml:space="preserve">: max of 3 quarters per student per year. </t>
        </r>
      </text>
    </comment>
    <comment ref="E103" authorId="0">
      <text>
        <r>
          <rPr>
            <b/>
            <sz val="8"/>
            <color indexed="81"/>
            <rFont val="Tahoma"/>
            <family val="2"/>
          </rPr>
          <t>Academic Quarters</t>
        </r>
        <r>
          <rPr>
            <sz val="8"/>
            <color indexed="81"/>
            <rFont val="Tahoma"/>
            <family val="2"/>
          </rPr>
          <t xml:space="preserve">: max of 3 quarters per student per year. </t>
        </r>
      </text>
    </comment>
    <comment ref="G103" authorId="0">
      <text>
        <r>
          <rPr>
            <b/>
            <sz val="8"/>
            <color indexed="81"/>
            <rFont val="Tahoma"/>
            <family val="2"/>
          </rPr>
          <t xml:space="preserve">Academic Quarters: max of 3 quarters per student per year.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03" authorId="0">
      <text>
        <r>
          <rPr>
            <b/>
            <sz val="8"/>
            <color indexed="81"/>
            <rFont val="Tahoma"/>
            <family val="2"/>
          </rPr>
          <t xml:space="preserve">Academic Quarters: max of 3 quarters per student per year.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03" authorId="0">
      <text>
        <r>
          <rPr>
            <b/>
            <sz val="8"/>
            <color indexed="81"/>
            <rFont val="Tahoma"/>
            <family val="2"/>
          </rPr>
          <t xml:space="preserve">Academic Quarters: max of 3 quarters per student per year.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4" authorId="0">
      <text>
        <r>
          <rPr>
            <b/>
            <sz val="8"/>
            <color indexed="81"/>
            <rFont val="Tahoma"/>
            <family val="2"/>
          </rPr>
          <t xml:space="preserve">Academic Quarters: </t>
        </r>
        <r>
          <rPr>
            <sz val="8"/>
            <color indexed="81"/>
            <rFont val="Tahoma"/>
            <family val="2"/>
          </rPr>
          <t xml:space="preserve">max of 3 quarters per student per year. </t>
        </r>
      </text>
    </comment>
    <comment ref="E104" authorId="0">
      <text>
        <r>
          <rPr>
            <b/>
            <sz val="8"/>
            <color indexed="81"/>
            <rFont val="Tahoma"/>
            <family val="2"/>
          </rPr>
          <t xml:space="preserve">Academic Quarters: </t>
        </r>
        <r>
          <rPr>
            <sz val="8"/>
            <color indexed="81"/>
            <rFont val="Tahoma"/>
            <family val="2"/>
          </rPr>
          <t xml:space="preserve">max of 3 quarters per student per year. 
</t>
        </r>
      </text>
    </comment>
    <comment ref="G104" authorId="0">
      <text>
        <r>
          <rPr>
            <b/>
            <sz val="8"/>
            <color indexed="81"/>
            <rFont val="Tahoma"/>
            <family val="2"/>
          </rPr>
          <t xml:space="preserve">Academic Quarters: max of 3 quarters per student per year.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04" authorId="0">
      <text>
        <r>
          <rPr>
            <b/>
            <sz val="8"/>
            <color indexed="81"/>
            <rFont val="Tahoma"/>
            <family val="2"/>
          </rPr>
          <t xml:space="preserve">Academic Quarters: max of 3 quarters per student per year.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04" authorId="0">
      <text>
        <r>
          <rPr>
            <b/>
            <sz val="8"/>
            <color indexed="81"/>
            <rFont val="Tahoma"/>
            <family val="2"/>
          </rPr>
          <t xml:space="preserve">Academic Quarters: max of 3 quarters per student per year.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11" authorId="0">
      <text>
        <r>
          <rPr>
            <b/>
            <sz val="8"/>
            <color indexed="81"/>
            <rFont val="Tahoma"/>
            <family val="2"/>
          </rPr>
          <t>Modified Total Direct Cost Base is Total Direct Cost less capital items (equipment over $5,000), participant support costs, subcontract costs excee3ding the first $25,000 of each subcontract, and ship time for internal vessels.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<sst xmlns="http://schemas.openxmlformats.org/spreadsheetml/2006/main" count="123" uniqueCount="99">
  <si>
    <t>Hobson DHS UAK budget</t>
  </si>
  <si>
    <t>Updated:</t>
  </si>
  <si>
    <t>DHS Year 3</t>
  </si>
  <si>
    <t>DHS Year 4</t>
  </si>
  <si>
    <t>TOTAL</t>
  </si>
  <si>
    <t>SALARY/WAGES</t>
  </si>
  <si>
    <t>Y1</t>
  </si>
  <si>
    <t>Y2</t>
  </si>
  <si>
    <t>Y3</t>
  </si>
  <si>
    <t>Y4</t>
  </si>
  <si>
    <t>Y5</t>
  </si>
  <si>
    <t>Total</t>
  </si>
  <si>
    <t>Subtotal Sr. Personnel Salary</t>
  </si>
  <si>
    <t>Research Specialist</t>
  </si>
  <si>
    <t>Software Engineer</t>
  </si>
  <si>
    <t>Electrical Engineer</t>
  </si>
  <si>
    <t>Mechanical Engineer</t>
  </si>
  <si>
    <t>Mechanical Technician</t>
  </si>
  <si>
    <t>Electrical Technician</t>
  </si>
  <si>
    <t>Machinist</t>
  </si>
  <si>
    <t>Subtotal Other Employee Salary</t>
  </si>
  <si>
    <t>POSTDOCS, GSRs, PART-TIME, TEMPS</t>
  </si>
  <si>
    <t>To calculate labor costs for Postdocs and GSRs, enter months of effort below; salary will calculate automatically based on MBARI rates.</t>
  </si>
  <si>
    <t>PostDoc(s)</t>
  </si>
  <si>
    <t>Graduate Student(s) (GSRs)</t>
  </si>
  <si>
    <t>NA PT (30-39 hrs)</t>
  </si>
  <si>
    <t>Part-time (&lt;= 29 hrs/wk) 1</t>
  </si>
  <si>
    <t>Part-time (&lt;= 29 hrs/wk) 2</t>
  </si>
  <si>
    <t>Temporary Employee 1</t>
  </si>
  <si>
    <t>Temporary Employee 2</t>
  </si>
  <si>
    <t>Subtotal Other Personnel Salary</t>
  </si>
  <si>
    <t>Total Salary &amp; Wages</t>
  </si>
  <si>
    <t>FRINGE BENEFITS</t>
  </si>
  <si>
    <t>Full-time (Regular)</t>
  </si>
  <si>
    <t>PostDoc</t>
  </si>
  <si>
    <t>PT (30-39 hrs)</t>
  </si>
  <si>
    <t>GSRs + PT (20-29 hrs)</t>
  </si>
  <si>
    <t>Temp</t>
  </si>
  <si>
    <t>Total Fringe Benefits</t>
  </si>
  <si>
    <t>Total Salary &amp; Benefits</t>
  </si>
  <si>
    <t>CAPITAL EQUIPMENT  (items &gt;$5K)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</si>
  <si>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</si>
  <si>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</si>
  <si>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</si>
  <si>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</si>
  <si>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</si>
  <si>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</si>
  <si>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</si>
  <si>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</si>
  <si>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</si>
  <si>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</si>
  <si>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Total Equipment</t>
  </si>
  <si>
    <t>TRAVEL</t>
  </si>
  <si>
    <t>Travel - Domestic</t>
  </si>
  <si>
    <t>Travel - Foreign</t>
  </si>
  <si>
    <t>Total Travel</t>
  </si>
  <si>
    <t>PARTICIPANT SUPPORT</t>
  </si>
  <si>
    <t>Stipends</t>
  </si>
  <si>
    <t>Travel</t>
  </si>
  <si>
    <t>Subsistence</t>
  </si>
  <si>
    <t>Other</t>
  </si>
  <si>
    <t>Total Participant Support</t>
  </si>
  <si>
    <t>MATERIALS &amp; SUPPLIES</t>
  </si>
  <si>
    <t>Total Materials &amp; Supplies</t>
  </si>
  <si>
    <t>PUBLICATIONS/DOCUMENTATION</t>
  </si>
  <si>
    <t>Total Publications</t>
  </si>
  <si>
    <t>OUTSIDE SERVICES</t>
  </si>
  <si>
    <t>Total Outside Services</t>
  </si>
  <si>
    <t>SUBAWARDS</t>
  </si>
  <si>
    <t>Subaward 1</t>
  </si>
  <si>
    <t>Subaward 2</t>
  </si>
  <si>
    <t>Subaward 3</t>
  </si>
  <si>
    <t>Subaward 4</t>
  </si>
  <si>
    <t>Subaward 5</t>
  </si>
  <si>
    <t>Subaward 6</t>
  </si>
  <si>
    <t>Subaward 7</t>
  </si>
  <si>
    <t>Subaward 8</t>
  </si>
  <si>
    <t>Subaward 9</t>
  </si>
  <si>
    <t>Subaward 10</t>
  </si>
  <si>
    <t>Total Subawards</t>
  </si>
  <si>
    <t>Subawards subject to OH</t>
  </si>
  <si>
    <t>OH on Subawards</t>
  </si>
  <si>
    <t>SHIP TIME</t>
  </si>
  <si>
    <t>Rate</t>
  </si>
  <si>
    <t># Days</t>
  </si>
  <si>
    <t>none</t>
  </si>
  <si>
    <t>Total Ship Time</t>
  </si>
  <si>
    <t>TUITION/FEES</t>
  </si>
  <si>
    <t>Qtrs.</t>
  </si>
  <si>
    <t xml:space="preserve">UCSC Grad Student </t>
  </si>
  <si>
    <t xml:space="preserve">UCSC Grad Student - Nonres. </t>
  </si>
  <si>
    <t>Total Tuition/Fees</t>
  </si>
  <si>
    <t>SHIPPING</t>
  </si>
  <si>
    <t>Total Shipping</t>
  </si>
  <si>
    <t>TOTAL DIRECT COSTS</t>
  </si>
  <si>
    <t>MODIFIED TOTAL DIRECT COST BASE</t>
  </si>
  <si>
    <t>TOTAL INDIRECT COSTS</t>
  </si>
  <si>
    <t>TOTAL DIRECT &amp; INDIRECT COSTS</t>
  </si>
  <si>
    <t>PI (Mechanical Engineer)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</si>
</sst>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&quot;$&quot;#,##0"/>
    <numFmt numFmtId="166" formatCode="&quot;$&quot;#,##0;[Red]\-&quot;$&quot;#,##0"/>
  </numFmts>
  <fonts count="25">
    <font>
      <sz val="8"/>
      <name val="Helvetica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name val="Helvetica"/>
      <family val="2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0"/>
      <name val="Geneva"/>
      <family val="2"/>
    </font>
    <font>
      <sz val="12"/>
      <color theme="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2"/>
      </bottom>
      <diagonal/>
    </border>
    <border>
      <left/>
      <right/>
      <top style="double">
        <color theme="2"/>
      </top>
      <bottom style="double">
        <color theme="2"/>
      </bottom>
      <diagonal/>
    </border>
    <border>
      <left/>
      <right/>
      <top style="double">
        <color theme="2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thick">
        <color theme="4" tint="0.499984740745262"/>
      </bottom>
      <diagonal/>
    </border>
    <border>
      <left/>
      <right/>
      <top/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8">
    <xf numFmtId="0" fontId="0" fillId="0" borderId="0"/>
    <xf numFmtId="40" fontId="17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02">
    <xf numFmtId="0" fontId="0" fillId="0" borderId="0" xfId="0"/>
    <xf numFmtId="0" fontId="7" fillId="2" borderId="4" xfId="5" applyFont="1" applyBorder="1" applyAlignment="1" applyProtection="1">
      <alignment horizontal="center" vertical="center"/>
    </xf>
    <xf numFmtId="0" fontId="8" fillId="2" borderId="4" xfId="5" applyFont="1" applyBorder="1" applyAlignment="1" applyProtection="1">
      <alignment horizontal="right" vertical="center"/>
    </xf>
    <xf numFmtId="14" fontId="8" fillId="2" borderId="4" xfId="5" applyNumberFormat="1" applyFont="1" applyBorder="1" applyAlignment="1" applyProtection="1">
      <alignment horizontal="left" vertical="center"/>
      <protection locked="0"/>
    </xf>
    <xf numFmtId="14" fontId="8" fillId="2" borderId="4" xfId="5" applyNumberFormat="1" applyFont="1" applyBorder="1" applyAlignment="1" applyProtection="1">
      <alignment horizontal="left" vertical="center"/>
    </xf>
    <xf numFmtId="0" fontId="9" fillId="0" borderId="0" xfId="0" applyFont="1"/>
    <xf numFmtId="0" fontId="10" fillId="5" borderId="1" xfId="2" applyFont="1" applyFill="1" applyAlignment="1" applyProtection="1">
      <alignment horizontal="centerContinuous"/>
    </xf>
    <xf numFmtId="0" fontId="10" fillId="5" borderId="1" xfId="2" applyFont="1" applyFill="1" applyAlignment="1" applyProtection="1">
      <alignment horizontal="left"/>
    </xf>
    <xf numFmtId="3" fontId="11" fillId="6" borderId="3" xfId="4" applyNumberFormat="1" applyFont="1" applyFill="1" applyProtection="1"/>
    <xf numFmtId="0" fontId="12" fillId="0" borderId="0" xfId="0" applyFont="1"/>
    <xf numFmtId="0" fontId="13" fillId="7" borderId="2" xfId="3" applyFont="1" applyFill="1" applyAlignment="1" applyProtection="1">
      <alignment horizontal="left"/>
    </xf>
    <xf numFmtId="0" fontId="13" fillId="7" borderId="2" xfId="3" applyFont="1" applyFill="1" applyProtection="1"/>
    <xf numFmtId="0" fontId="13" fillId="7" borderId="2" xfId="3" quotePrefix="1" applyFont="1" applyFill="1" applyAlignment="1" applyProtection="1">
      <alignment horizontal="center"/>
      <protection locked="0"/>
    </xf>
    <xf numFmtId="0" fontId="13" fillId="7" borderId="2" xfId="3" quotePrefix="1" applyFont="1" applyFill="1" applyAlignment="1" applyProtection="1">
      <alignment horizontal="center" vertical="center"/>
    </xf>
    <xf numFmtId="0" fontId="13" fillId="7" borderId="2" xfId="3" applyFont="1" applyFill="1" applyAlignment="1" applyProtection="1">
      <alignment horizontal="center" vertical="center"/>
    </xf>
    <xf numFmtId="0" fontId="12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2" fillId="5" borderId="2" xfId="3" applyFont="1" applyFill="1" applyProtection="1"/>
    <xf numFmtId="0" fontId="13" fillId="5" borderId="2" xfId="3" applyFont="1" applyFill="1" applyProtection="1"/>
    <xf numFmtId="0" fontId="13" fillId="5" borderId="2" xfId="3" quotePrefix="1" applyFont="1" applyFill="1" applyAlignment="1" applyProtection="1">
      <alignment horizontal="center"/>
    </xf>
    <xf numFmtId="0" fontId="13" fillId="5" borderId="2" xfId="3" applyFont="1" applyFill="1" applyAlignment="1" applyProtection="1">
      <alignment horizontal="center"/>
    </xf>
    <xf numFmtId="40" fontId="14" fillId="5" borderId="0" xfId="6" applyNumberFormat="1" applyFont="1" applyFill="1" applyBorder="1" applyProtection="1">
      <protection locked="0"/>
    </xf>
    <xf numFmtId="0" fontId="11" fillId="5" borderId="0" xfId="6" applyFont="1" applyFill="1" applyBorder="1" applyProtection="1"/>
    <xf numFmtId="164" fontId="14" fillId="3" borderId="0" xfId="6" applyNumberFormat="1" applyFont="1" applyBorder="1" applyProtection="1">
      <protection locked="0"/>
    </xf>
    <xf numFmtId="3" fontId="14" fillId="5" borderId="0" xfId="6" applyNumberFormat="1" applyFont="1" applyFill="1" applyBorder="1" applyAlignment="1" applyProtection="1">
      <alignment horizontal="right"/>
    </xf>
    <xf numFmtId="165" fontId="14" fillId="6" borderId="0" xfId="7" applyNumberFormat="1" applyFont="1" applyFill="1" applyBorder="1" applyProtection="1"/>
    <xf numFmtId="164" fontId="12" fillId="0" borderId="0" xfId="0" applyNumberFormat="1" applyFont="1" applyProtection="1">
      <protection locked="0"/>
    </xf>
    <xf numFmtId="3" fontId="14" fillId="6" borderId="0" xfId="7" applyNumberFormat="1" applyFont="1" applyFill="1" applyBorder="1" applyProtection="1"/>
    <xf numFmtId="4" fontId="12" fillId="0" borderId="0" xfId="0" applyNumberFormat="1" applyFont="1" applyProtection="1">
      <protection locked="0"/>
    </xf>
    <xf numFmtId="3" fontId="16" fillId="6" borderId="3" xfId="4" applyNumberFormat="1" applyFont="1" applyFill="1" applyProtection="1"/>
    <xf numFmtId="0" fontId="14" fillId="5" borderId="0" xfId="6" applyFont="1" applyFill="1" applyBorder="1" applyProtection="1"/>
    <xf numFmtId="4" fontId="14" fillId="3" borderId="0" xfId="6" applyNumberFormat="1" applyFont="1" applyBorder="1" applyProtection="1">
      <protection locked="0"/>
    </xf>
    <xf numFmtId="3" fontId="14" fillId="5" borderId="0" xfId="6" applyNumberFormat="1" applyFont="1" applyFill="1" applyBorder="1" applyProtection="1"/>
    <xf numFmtId="3" fontId="14" fillId="6" borderId="3" xfId="4" applyNumberFormat="1" applyFont="1" applyFill="1" applyProtection="1"/>
    <xf numFmtId="0" fontId="13" fillId="7" borderId="2" xfId="3" applyFont="1" applyFill="1" applyAlignment="1" applyProtection="1">
      <alignment horizontal="left" indent="3"/>
      <protection locked="0"/>
    </xf>
    <xf numFmtId="0" fontId="12" fillId="7" borderId="2" xfId="3" applyFont="1" applyFill="1" applyProtection="1"/>
    <xf numFmtId="0" fontId="13" fillId="7" borderId="2" xfId="3" quotePrefix="1" applyFont="1" applyFill="1" applyAlignment="1" applyProtection="1">
      <alignment horizontal="center"/>
    </xf>
    <xf numFmtId="0" fontId="13" fillId="7" borderId="2" xfId="3" applyFont="1" applyFill="1" applyAlignment="1" applyProtection="1">
      <alignment horizontal="center"/>
    </xf>
    <xf numFmtId="164" fontId="14" fillId="3" borderId="0" xfId="6" applyNumberFormat="1" applyFont="1" applyBorder="1" applyAlignment="1" applyProtection="1">
      <alignment horizontal="right"/>
      <protection locked="0"/>
    </xf>
    <xf numFmtId="3" fontId="13" fillId="7" borderId="2" xfId="3" applyNumberFormat="1" applyFont="1" applyFill="1" applyProtection="1"/>
    <xf numFmtId="10" fontId="14" fillId="5" borderId="0" xfId="6" applyNumberFormat="1" applyFont="1" applyFill="1" applyBorder="1" applyProtection="1"/>
    <xf numFmtId="3" fontId="14" fillId="3" borderId="0" xfId="6" applyNumberFormat="1" applyFont="1" applyBorder="1" applyProtection="1"/>
    <xf numFmtId="3" fontId="10" fillId="6" borderId="3" xfId="4" applyNumberFormat="1" applyFont="1" applyFill="1" applyProtection="1"/>
    <xf numFmtId="3" fontId="12" fillId="7" borderId="2" xfId="7" applyNumberFormat="1" applyFont="1" applyFill="1" applyBorder="1" applyProtection="1"/>
    <xf numFmtId="0" fontId="14" fillId="5" borderId="0" xfId="6" applyFont="1" applyFill="1" applyBorder="1" applyProtection="1">
      <protection locked="0"/>
    </xf>
    <xf numFmtId="3" fontId="14" fillId="5" borderId="0" xfId="6" applyNumberFormat="1" applyFont="1" applyFill="1" applyBorder="1" applyProtection="1">
      <protection locked="0"/>
    </xf>
    <xf numFmtId="3" fontId="12" fillId="6" borderId="0" xfId="1" applyNumberFormat="1" applyFont="1" applyFill="1" applyBorder="1" applyProtection="1"/>
    <xf numFmtId="0" fontId="12" fillId="0" borderId="0" xfId="0" applyFont="1" applyBorder="1" applyProtection="1">
      <protection locked="0"/>
    </xf>
    <xf numFmtId="3" fontId="10" fillId="6" borderId="3" xfId="4" applyNumberFormat="1" applyFont="1" applyFill="1" applyBorder="1" applyProtection="1"/>
    <xf numFmtId="0" fontId="14" fillId="5" borderId="0" xfId="6" applyFont="1" applyFill="1" applyBorder="1"/>
    <xf numFmtId="0" fontId="10" fillId="5" borderId="0" xfId="3" applyFont="1" applyFill="1" applyBorder="1"/>
    <xf numFmtId="3" fontId="18" fillId="3" borderId="0" xfId="3" applyNumberFormat="1" applyFont="1" applyFill="1" applyBorder="1" applyProtection="1"/>
    <xf numFmtId="3" fontId="12" fillId="5" borderId="0" xfId="3" applyNumberFormat="1" applyFont="1" applyFill="1" applyBorder="1" applyProtection="1">
      <protection locked="0"/>
    </xf>
    <xf numFmtId="3" fontId="12" fillId="3" borderId="0" xfId="3" applyNumberFormat="1" applyFont="1" applyFill="1" applyBorder="1" applyProtection="1"/>
    <xf numFmtId="3" fontId="10" fillId="6" borderId="2" xfId="3" applyNumberFormat="1" applyFont="1" applyFill="1" applyProtection="1"/>
    <xf numFmtId="3" fontId="12" fillId="5" borderId="0" xfId="6" applyNumberFormat="1" applyFont="1" applyFill="1" applyBorder="1" applyProtection="1">
      <protection locked="0"/>
    </xf>
    <xf numFmtId="3" fontId="12" fillId="3" borderId="0" xfId="6" applyNumberFormat="1" applyFont="1" applyBorder="1" applyProtection="1"/>
    <xf numFmtId="0" fontId="12" fillId="0" borderId="0" xfId="0" applyFont="1" applyFill="1" applyProtection="1"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Fill="1"/>
    <xf numFmtId="3" fontId="14" fillId="3" borderId="0" xfId="6" applyNumberFormat="1" applyFont="1" applyBorder="1" applyProtection="1">
      <protection locked="0"/>
    </xf>
    <xf numFmtId="0" fontId="13" fillId="7" borderId="2" xfId="3" applyFont="1" applyFill="1" applyAlignment="1" applyProtection="1">
      <alignment horizontal="left" indent="3"/>
    </xf>
    <xf numFmtId="3" fontId="13" fillId="7" borderId="2" xfId="3" applyNumberFormat="1" applyFont="1" applyFill="1" applyAlignment="1" applyProtection="1">
      <alignment horizontal="center"/>
    </xf>
    <xf numFmtId="0" fontId="12" fillId="5" borderId="0" xfId="6" applyFont="1" applyFill="1" applyBorder="1" applyProtection="1">
      <protection locked="0"/>
    </xf>
    <xf numFmtId="165" fontId="14" fillId="5" borderId="0" xfId="6" applyNumberFormat="1" applyFont="1" applyFill="1" applyBorder="1"/>
    <xf numFmtId="0" fontId="12" fillId="5" borderId="0" xfId="6" applyFont="1" applyFill="1" applyBorder="1"/>
    <xf numFmtId="3" fontId="14" fillId="3" borderId="9" xfId="6" applyNumberFormat="1" applyFont="1" applyBorder="1" applyProtection="1">
      <protection locked="0"/>
    </xf>
    <xf numFmtId="3" fontId="14" fillId="5" borderId="9" xfId="6" applyNumberFormat="1" applyFont="1" applyFill="1" applyBorder="1" applyProtection="1"/>
    <xf numFmtId="3" fontId="14" fillId="6" borderId="9" xfId="7" applyNumberFormat="1" applyFont="1" applyFill="1" applyBorder="1" applyProtection="1"/>
    <xf numFmtId="3" fontId="10" fillId="6" borderId="9" xfId="4" applyNumberFormat="1" applyFont="1" applyFill="1" applyBorder="1" applyProtection="1"/>
    <xf numFmtId="3" fontId="14" fillId="5" borderId="0" xfId="6" applyNumberFormat="1" applyFont="1" applyFill="1" applyBorder="1"/>
    <xf numFmtId="3" fontId="10" fillId="6" borderId="10" xfId="4" applyNumberFormat="1" applyFont="1" applyFill="1" applyBorder="1" applyProtection="1"/>
    <xf numFmtId="0" fontId="11" fillId="6" borderId="11" xfId="4" applyFont="1" applyFill="1" applyBorder="1" applyProtection="1"/>
    <xf numFmtId="3" fontId="11" fillId="6" borderId="11" xfId="4" applyNumberFormat="1" applyFont="1" applyFill="1" applyBorder="1" applyProtection="1"/>
    <xf numFmtId="0" fontId="10" fillId="7" borderId="12" xfId="3" applyFont="1" applyFill="1" applyBorder="1" applyProtection="1"/>
    <xf numFmtId="0" fontId="14" fillId="7" borderId="12" xfId="7" applyFont="1" applyFill="1" applyBorder="1" applyProtection="1"/>
    <xf numFmtId="3" fontId="14" fillId="7" borderId="12" xfId="7" applyNumberFormat="1" applyFont="1" applyFill="1" applyBorder="1" applyProtection="1"/>
    <xf numFmtId="3" fontId="11" fillId="7" borderId="12" xfId="7" applyNumberFormat="1" applyFont="1" applyFill="1" applyBorder="1" applyProtection="1"/>
    <xf numFmtId="3" fontId="11" fillId="7" borderId="13" xfId="7" applyNumberFormat="1" applyFont="1" applyFill="1" applyBorder="1" applyProtection="1"/>
    <xf numFmtId="0" fontId="10" fillId="7" borderId="1" xfId="3" applyFont="1" applyFill="1" applyBorder="1" applyAlignment="1" applyProtection="1">
      <alignment horizontal="left"/>
    </xf>
    <xf numFmtId="9" fontId="14" fillId="7" borderId="1" xfId="7" applyNumberFormat="1" applyFont="1" applyFill="1" applyBorder="1" applyProtection="1"/>
    <xf numFmtId="9" fontId="19" fillId="7" borderId="1" xfId="7" applyNumberFormat="1" applyFont="1" applyFill="1" applyBorder="1" applyProtection="1"/>
    <xf numFmtId="3" fontId="11" fillId="7" borderId="1" xfId="7" applyNumberFormat="1" applyFont="1" applyFill="1" applyBorder="1" applyProtection="1"/>
    <xf numFmtId="0" fontId="11" fillId="6" borderId="3" xfId="4" applyFont="1" applyFill="1" applyProtection="1"/>
    <xf numFmtId="166" fontId="12" fillId="0" borderId="0" xfId="0" applyNumberFormat="1" applyFont="1"/>
    <xf numFmtId="40" fontId="12" fillId="0" borderId="0" xfId="0" applyNumberFormat="1" applyFont="1"/>
    <xf numFmtId="38" fontId="12" fillId="0" borderId="0" xfId="0" applyNumberFormat="1" applyFont="1"/>
    <xf numFmtId="40" fontId="9" fillId="0" borderId="0" xfId="0" applyNumberFormat="1" applyFont="1"/>
    <xf numFmtId="0" fontId="15" fillId="6" borderId="3" xfId="4" applyFont="1" applyFill="1" applyAlignment="1" applyProtection="1">
      <alignment horizontal="right"/>
    </xf>
    <xf numFmtId="0" fontId="15" fillId="6" borderId="10" xfId="4" applyFont="1" applyFill="1" applyBorder="1" applyAlignment="1" applyProtection="1">
      <alignment horizontal="right"/>
    </xf>
    <xf numFmtId="0" fontId="10" fillId="7" borderId="13" xfId="3" applyFont="1" applyFill="1" applyBorder="1" applyAlignment="1" applyProtection="1"/>
    <xf numFmtId="0" fontId="13" fillId="7" borderId="8" xfId="3" applyFont="1" applyFill="1" applyBorder="1" applyAlignment="1" applyProtection="1">
      <alignment horizontal="left" indent="3"/>
    </xf>
    <xf numFmtId="0" fontId="16" fillId="6" borderId="3" xfId="4" applyFont="1" applyFill="1" applyAlignment="1" applyProtection="1">
      <alignment horizontal="right"/>
    </xf>
    <xf numFmtId="0" fontId="16" fillId="6" borderId="7" xfId="4" applyFont="1" applyFill="1" applyBorder="1" applyAlignment="1" applyProtection="1">
      <alignment horizontal="right"/>
    </xf>
    <xf numFmtId="0" fontId="13" fillId="7" borderId="8" xfId="3" applyFont="1" applyFill="1" applyBorder="1" applyAlignment="1" applyProtection="1">
      <alignment horizontal="left" indent="3"/>
      <protection locked="0"/>
    </xf>
    <xf numFmtId="0" fontId="15" fillId="6" borderId="3" xfId="4" applyFont="1" applyFill="1" applyBorder="1" applyAlignment="1" applyProtection="1">
      <alignment horizontal="right"/>
    </xf>
    <xf numFmtId="0" fontId="15" fillId="6" borderId="7" xfId="4" applyFont="1" applyFill="1" applyBorder="1" applyAlignment="1" applyProtection="1">
      <alignment horizontal="right"/>
    </xf>
    <xf numFmtId="3" fontId="11" fillId="6" borderId="6" xfId="4" applyNumberFormat="1" applyFont="1" applyFill="1" applyBorder="1" applyAlignment="1" applyProtection="1">
      <alignment horizontal="left"/>
    </xf>
    <xf numFmtId="3" fontId="11" fillId="6" borderId="6" xfId="4" applyNumberFormat="1" applyFont="1" applyFill="1" applyBorder="1" applyAlignment="1" applyProtection="1">
      <alignment horizontal="center"/>
    </xf>
    <xf numFmtId="0" fontId="6" fillId="2" borderId="4" xfId="5" applyFont="1" applyBorder="1" applyAlignment="1" applyProtection="1">
      <alignment horizontal="left" vertical="center"/>
    </xf>
    <xf numFmtId="0" fontId="10" fillId="5" borderId="5" xfId="2" applyFont="1" applyFill="1" applyBorder="1" applyAlignment="1" applyProtection="1">
      <alignment horizontal="center"/>
    </xf>
    <xf numFmtId="0" fontId="10" fillId="5" borderId="1" xfId="2" applyFont="1" applyFill="1" applyAlignment="1" applyProtection="1">
      <alignment horizontal="center"/>
    </xf>
  </cellXfs>
  <cellStyles count="8">
    <cellStyle name="20% - Accent1" xfId="6" builtinId="30"/>
    <cellStyle name="40% - Accent1" xfId="7" builtinId="31"/>
    <cellStyle name="Accent1" xfId="5" builtinId="29"/>
    <cellStyle name="Comma" xfId="1" builtinId="3"/>
    <cellStyle name="Heading 1" xfId="2" builtinId="16"/>
    <cellStyle name="Heading 2" xfId="3" builtinId="17"/>
    <cellStyle name="Normal" xfId="0" builtinId="0"/>
    <cellStyle name="Total" xfId="4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Drop" dropLines="2" dropStyle="combo" dx="20" fmlaLink="C4" fmlaRange="Time" noThreeD="1" sel="0" val="0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</xdr:row>
          <xdr:rowOff>66675</xdr:rowOff>
        </xdr:from>
        <xdr:to>
          <xdr:col>0</xdr:col>
          <xdr:colOff>0</xdr:colOff>
          <xdr:row>3</xdr:row>
          <xdr:rowOff>266700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38</xdr:row>
          <xdr:rowOff>0</xdr:rowOff>
        </xdr:from>
        <xdr:to>
          <xdr:col>0</xdr:col>
          <xdr:colOff>238125</xdr:colOff>
          <xdr:row>108</xdr:row>
          <xdr:rowOff>171450</xdr:rowOff>
        </xdr:to>
        <xdr:sp macro="" textlink="">
          <xdr:nvSpPr>
            <xdr:cNvPr id="1026" name="CheckBoxPS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38</xdr:row>
          <xdr:rowOff>0</xdr:rowOff>
        </xdr:from>
        <xdr:to>
          <xdr:col>0</xdr:col>
          <xdr:colOff>276225</xdr:colOff>
          <xdr:row>108</xdr:row>
          <xdr:rowOff>171450</xdr:rowOff>
        </xdr:to>
        <xdr:sp macro="" textlink="">
          <xdr:nvSpPr>
            <xdr:cNvPr id="1027" name="CheckBoxShipping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38</xdr:row>
          <xdr:rowOff>0</xdr:rowOff>
        </xdr:from>
        <xdr:to>
          <xdr:col>0</xdr:col>
          <xdr:colOff>266700</xdr:colOff>
          <xdr:row>108</xdr:row>
          <xdr:rowOff>190500</xdr:rowOff>
        </xdr:to>
        <xdr:sp macro="" textlink="">
          <xdr:nvSpPr>
            <xdr:cNvPr id="1028" name="CheckBoxEquipment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38</xdr:row>
          <xdr:rowOff>0</xdr:rowOff>
        </xdr:from>
        <xdr:to>
          <xdr:col>0</xdr:col>
          <xdr:colOff>238125</xdr:colOff>
          <xdr:row>108</xdr:row>
          <xdr:rowOff>171450</xdr:rowOff>
        </xdr:to>
        <xdr:sp macro="" textlink="">
          <xdr:nvSpPr>
            <xdr:cNvPr id="1029" name="CheckBoxTravel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38</xdr:row>
          <xdr:rowOff>0</xdr:rowOff>
        </xdr:from>
        <xdr:to>
          <xdr:col>0</xdr:col>
          <xdr:colOff>238125</xdr:colOff>
          <xdr:row>108</xdr:row>
          <xdr:rowOff>152400</xdr:rowOff>
        </xdr:to>
        <xdr:sp macro="" textlink="">
          <xdr:nvSpPr>
            <xdr:cNvPr id="1030" name="CheckBoxSupplies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38</xdr:row>
          <xdr:rowOff>0</xdr:rowOff>
        </xdr:from>
        <xdr:to>
          <xdr:col>0</xdr:col>
          <xdr:colOff>257175</xdr:colOff>
          <xdr:row>108</xdr:row>
          <xdr:rowOff>171450</xdr:rowOff>
        </xdr:to>
        <xdr:sp macro="" textlink="">
          <xdr:nvSpPr>
            <xdr:cNvPr id="1031" name="CheckBoxServices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38</xdr:row>
          <xdr:rowOff>0</xdr:rowOff>
        </xdr:from>
        <xdr:to>
          <xdr:col>0</xdr:col>
          <xdr:colOff>257175</xdr:colOff>
          <xdr:row>108</xdr:row>
          <xdr:rowOff>200025</xdr:rowOff>
        </xdr:to>
        <xdr:sp macro="" textlink="">
          <xdr:nvSpPr>
            <xdr:cNvPr id="1032" name="CheckBoxSubawards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38</xdr:row>
          <xdr:rowOff>0</xdr:rowOff>
        </xdr:from>
        <xdr:to>
          <xdr:col>0</xdr:col>
          <xdr:colOff>228600</xdr:colOff>
          <xdr:row>108</xdr:row>
          <xdr:rowOff>171450</xdr:rowOff>
        </xdr:to>
        <xdr:sp macro="" textlink="">
          <xdr:nvSpPr>
            <xdr:cNvPr id="1033" name="CheckBoxTuition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38</xdr:row>
          <xdr:rowOff>0</xdr:rowOff>
        </xdr:from>
        <xdr:to>
          <xdr:col>0</xdr:col>
          <xdr:colOff>247650</xdr:colOff>
          <xdr:row>108</xdr:row>
          <xdr:rowOff>171450</xdr:rowOff>
        </xdr:to>
        <xdr:sp macro="" textlink="">
          <xdr:nvSpPr>
            <xdr:cNvPr id="1034" name="CheckBoxShipTime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38</xdr:row>
          <xdr:rowOff>0</xdr:rowOff>
        </xdr:from>
        <xdr:to>
          <xdr:col>0</xdr:col>
          <xdr:colOff>257175</xdr:colOff>
          <xdr:row>108</xdr:row>
          <xdr:rowOff>190500</xdr:rowOff>
        </xdr:to>
        <xdr:sp macro="" textlink="">
          <xdr:nvSpPr>
            <xdr:cNvPr id="1035" name="CheckBoxPublications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30</xdr:row>
          <xdr:rowOff>57150</xdr:rowOff>
        </xdr:from>
        <xdr:to>
          <xdr:col>0</xdr:col>
          <xdr:colOff>238125</xdr:colOff>
          <xdr:row>30</xdr:row>
          <xdr:rowOff>228600</xdr:rowOff>
        </xdr:to>
        <xdr:sp macro="" textlink="">
          <xdr:nvSpPr>
            <xdr:cNvPr id="1036" name="CheckBoxFringe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3</xdr:col>
          <xdr:colOff>304800</xdr:colOff>
          <xdr:row>3</xdr:row>
          <xdr:rowOff>276225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18</xdr:row>
          <xdr:rowOff>0</xdr:rowOff>
        </xdr:from>
        <xdr:to>
          <xdr:col>0</xdr:col>
          <xdr:colOff>171450</xdr:colOff>
          <xdr:row>28</xdr:row>
          <xdr:rowOff>123825</xdr:rowOff>
        </xdr:to>
        <xdr:sp macro="" textlink="">
          <xdr:nvSpPr>
            <xdr:cNvPr id="1038" name="CheckBoxPostDocs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BARI%20DHS%20UAk%20Budget_v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Worksheet"/>
      <sheetName val="Salary Worksheet"/>
      <sheetName val="Subaward Worksheet"/>
      <sheetName val="Ship rates"/>
      <sheetName val="MBARI DHS UAk Budget_v5 "/>
    </sheetNames>
    <definedNames>
      <definedName name="DropDown98_Change"/>
    </definedNames>
    <sheetDataSet>
      <sheetData sheetId="0"/>
      <sheetData sheetId="1">
        <row r="4">
          <cell r="D4">
            <v>156512.72</v>
          </cell>
          <cell r="E4">
            <v>161208</v>
          </cell>
          <cell r="F4">
            <v>166044</v>
          </cell>
          <cell r="G4">
            <v>171025</v>
          </cell>
          <cell r="H4">
            <v>176156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D7">
            <v>88579.92</v>
          </cell>
          <cell r="E7">
            <v>91237</v>
          </cell>
          <cell r="F7">
            <v>93974</v>
          </cell>
          <cell r="G7">
            <v>96793</v>
          </cell>
          <cell r="H7">
            <v>99697</v>
          </cell>
        </row>
        <row r="8">
          <cell r="D8">
            <v>156022.88</v>
          </cell>
          <cell r="E8">
            <v>160704</v>
          </cell>
          <cell r="F8">
            <v>165525</v>
          </cell>
          <cell r="G8">
            <v>170491</v>
          </cell>
          <cell r="H8">
            <v>175606</v>
          </cell>
        </row>
        <row r="9">
          <cell r="D9">
            <v>180274.22399999999</v>
          </cell>
          <cell r="E9">
            <v>185682</v>
          </cell>
          <cell r="F9">
            <v>191252</v>
          </cell>
          <cell r="G9">
            <v>196990</v>
          </cell>
          <cell r="H9">
            <v>202900</v>
          </cell>
        </row>
        <row r="10">
          <cell r="D10">
            <v>148661.75999999998</v>
          </cell>
          <cell r="E10">
            <v>153122</v>
          </cell>
          <cell r="F10">
            <v>157716</v>
          </cell>
          <cell r="G10">
            <v>162447</v>
          </cell>
          <cell r="H10">
            <v>167320</v>
          </cell>
        </row>
        <row r="11">
          <cell r="D11">
            <v>101483.2</v>
          </cell>
          <cell r="E11">
            <v>104527.696</v>
          </cell>
          <cell r="F11">
            <v>107664</v>
          </cell>
          <cell r="G11">
            <v>110894</v>
          </cell>
          <cell r="H11">
            <v>114221</v>
          </cell>
        </row>
        <row r="12">
          <cell r="D12">
            <v>92353.872000000003</v>
          </cell>
          <cell r="E12">
            <v>95124.488160000008</v>
          </cell>
          <cell r="F12">
            <v>97978</v>
          </cell>
          <cell r="G12">
            <v>100917</v>
          </cell>
          <cell r="H12">
            <v>103945</v>
          </cell>
        </row>
        <row r="13">
          <cell r="D13">
            <v>113070.25600000001</v>
          </cell>
          <cell r="E13">
            <v>116462.36368000001</v>
          </cell>
          <cell r="F13">
            <v>119956</v>
          </cell>
          <cell r="G13">
            <v>123555</v>
          </cell>
          <cell r="H13">
            <v>127262</v>
          </cell>
        </row>
        <row r="14">
          <cell r="D14">
            <v>107479.424</v>
          </cell>
          <cell r="E14">
            <v>110703.80672000001</v>
          </cell>
          <cell r="F14">
            <v>114025</v>
          </cell>
          <cell r="G14">
            <v>117446</v>
          </cell>
          <cell r="H14">
            <v>120969</v>
          </cell>
        </row>
        <row r="16">
          <cell r="D16">
            <v>75.246499999999997</v>
          </cell>
          <cell r="E16">
            <v>77.5</v>
          </cell>
          <cell r="F16">
            <v>79.83</v>
          </cell>
          <cell r="G16">
            <v>82.22</v>
          </cell>
          <cell r="H16">
            <v>84.69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D19">
            <v>42.586500000000001</v>
          </cell>
          <cell r="E19">
            <v>43.86</v>
          </cell>
          <cell r="F19">
            <v>45.18</v>
          </cell>
          <cell r="G19">
            <v>46.54</v>
          </cell>
          <cell r="H19">
            <v>47.94</v>
          </cell>
        </row>
        <row r="20">
          <cell r="D20">
            <v>75.010999999999996</v>
          </cell>
          <cell r="E20">
            <v>77.260000000000005</v>
          </cell>
          <cell r="F20">
            <v>79.58</v>
          </cell>
          <cell r="G20">
            <v>81.97</v>
          </cell>
          <cell r="H20">
            <v>84.43</v>
          </cell>
        </row>
        <row r="21">
          <cell r="D21">
            <v>86.670299999999997</v>
          </cell>
          <cell r="E21">
            <v>89.27</v>
          </cell>
          <cell r="F21">
            <v>91.95</v>
          </cell>
          <cell r="G21">
            <v>94.71</v>
          </cell>
          <cell r="H21">
            <v>97.55</v>
          </cell>
        </row>
        <row r="22">
          <cell r="D22">
            <v>71.471999999999994</v>
          </cell>
          <cell r="E22">
            <v>73.62</v>
          </cell>
          <cell r="F22">
            <v>75.83</v>
          </cell>
          <cell r="G22">
            <v>78.099999999999994</v>
          </cell>
          <cell r="H22">
            <v>80.44</v>
          </cell>
        </row>
        <row r="23">
          <cell r="D23">
            <v>48.79</v>
          </cell>
          <cell r="E23">
            <v>50.25</v>
          </cell>
          <cell r="F23">
            <v>51.76</v>
          </cell>
          <cell r="G23">
            <v>53.31</v>
          </cell>
          <cell r="H23">
            <v>54.91</v>
          </cell>
        </row>
        <row r="24">
          <cell r="D24">
            <v>44.4009</v>
          </cell>
          <cell r="E24">
            <v>45.73</v>
          </cell>
          <cell r="F24">
            <v>47.1</v>
          </cell>
          <cell r="G24">
            <v>48.51</v>
          </cell>
          <cell r="H24">
            <v>49.97</v>
          </cell>
        </row>
        <row r="25">
          <cell r="D25">
            <v>54.360700000000001</v>
          </cell>
          <cell r="E25">
            <v>55.99</v>
          </cell>
          <cell r="F25">
            <v>57.67</v>
          </cell>
          <cell r="G25">
            <v>59.4</v>
          </cell>
          <cell r="H25">
            <v>61.18</v>
          </cell>
        </row>
        <row r="26">
          <cell r="D26">
            <v>51.672800000000002</v>
          </cell>
          <cell r="E26">
            <v>53.22</v>
          </cell>
          <cell r="F26">
            <v>54.82</v>
          </cell>
          <cell r="G26">
            <v>56.46</v>
          </cell>
          <cell r="H26">
            <v>58.15</v>
          </cell>
        </row>
        <row r="28">
          <cell r="D28">
            <v>55000</v>
          </cell>
          <cell r="E28">
            <v>57000</v>
          </cell>
          <cell r="F28">
            <v>59000</v>
          </cell>
          <cell r="G28">
            <v>60770</v>
          </cell>
          <cell r="H28">
            <v>62593.1</v>
          </cell>
        </row>
        <row r="29">
          <cell r="D29">
            <v>28.645833333333332</v>
          </cell>
          <cell r="E29">
            <v>29.6875</v>
          </cell>
          <cell r="F29">
            <v>30.729166666666668</v>
          </cell>
          <cell r="G29">
            <v>31.651041666666668</v>
          </cell>
          <cell r="H29">
            <v>32.600572916666664</v>
          </cell>
        </row>
        <row r="30">
          <cell r="D30">
            <v>27950</v>
          </cell>
          <cell r="E30">
            <v>27950</v>
          </cell>
          <cell r="F30">
            <v>27950</v>
          </cell>
          <cell r="G30">
            <v>31200</v>
          </cell>
          <cell r="H30">
            <v>31200</v>
          </cell>
        </row>
        <row r="31">
          <cell r="D31">
            <v>21.5</v>
          </cell>
          <cell r="E31">
            <v>21.5</v>
          </cell>
          <cell r="F31">
            <v>21.5</v>
          </cell>
          <cell r="G31">
            <v>24</v>
          </cell>
          <cell r="H31">
            <v>24</v>
          </cell>
        </row>
        <row r="32">
          <cell r="D32">
            <v>5916.86</v>
          </cell>
          <cell r="E32">
            <v>6331.0402000000004</v>
          </cell>
          <cell r="F32">
            <v>6774.2130140000008</v>
          </cell>
          <cell r="G32">
            <v>7248.4079249800016</v>
          </cell>
          <cell r="H32">
            <v>7755.7964797286022</v>
          </cell>
        </row>
        <row r="33">
          <cell r="D33">
            <v>15102</v>
          </cell>
          <cell r="E33">
            <v>16159.140000000001</v>
          </cell>
          <cell r="F33">
            <v>17290.279800000004</v>
          </cell>
          <cell r="G33">
            <v>18500.599386000005</v>
          </cell>
          <cell r="H33">
            <v>19795.641343020008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1">
          <cell r="A51" t="str">
            <v>Hours</v>
          </cell>
        </row>
        <row r="52">
          <cell r="A52" t="str">
            <v>Months</v>
          </cell>
        </row>
      </sheetData>
      <sheetData sheetId="2"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</sheetData>
      <sheetData sheetId="3">
        <row r="1">
          <cell r="A1" t="str">
            <v>none</v>
          </cell>
          <cell r="B1">
            <v>0</v>
          </cell>
        </row>
        <row r="2">
          <cell r="A2" t="str">
            <v>Western Flyer w/ Doc Ricketts</v>
          </cell>
          <cell r="B2">
            <v>31500</v>
          </cell>
        </row>
        <row r="3">
          <cell r="A3" t="str">
            <v>Rachel Carson 10/12hr</v>
          </cell>
          <cell r="B3">
            <v>12500</v>
          </cell>
        </row>
        <row r="4">
          <cell r="A4" t="str">
            <v>Rachel Carson 24hr</v>
          </cell>
          <cell r="B4">
            <v>13700</v>
          </cell>
        </row>
        <row r="5">
          <cell r="A5" t="str">
            <v>ROV Ventana</v>
          </cell>
          <cell r="B5">
            <v>5500</v>
          </cell>
        </row>
        <row r="6">
          <cell r="A6" t="str">
            <v>AUV - single vehicle</v>
          </cell>
          <cell r="B6">
            <v>6500</v>
          </cell>
        </row>
        <row r="7">
          <cell r="A7" t="str">
            <v>AUV - multiple vehicles</v>
          </cell>
          <cell r="B7">
            <v>9300</v>
          </cell>
        </row>
        <row r="8">
          <cell r="A8" t="str">
            <v>Mini ROV</v>
          </cell>
          <cell r="B8">
            <v>3300</v>
          </cell>
        </row>
        <row r="9">
          <cell r="A9" t="str">
            <v>Test Tank</v>
          </cell>
          <cell r="B9">
            <v>450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comments" Target="../comments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Z184"/>
  <sheetViews>
    <sheetView showGridLines="0" tabSelected="1" view="pageBreakPreview" zoomScale="50" zoomScaleNormal="100" zoomScaleSheetLayoutView="50" zoomScalePageLayoutView="75" workbookViewId="0">
      <pane ySplit="3" topLeftCell="A4" activePane="bottomLeft" state="frozen"/>
      <selection pane="bottomLeft" activeCell="U112" sqref="U112"/>
    </sheetView>
  </sheetViews>
  <sheetFormatPr defaultColWidth="8.83203125" defaultRowHeight="15"/>
  <cols>
    <col min="1" max="1" width="40.6640625" style="5" customWidth="1"/>
    <col min="2" max="2" width="15.83203125" style="5" customWidth="1"/>
    <col min="3" max="3" width="9.33203125" style="5" customWidth="1"/>
    <col min="4" max="4" width="16" style="5" customWidth="1"/>
    <col min="5" max="6" width="13.83203125" style="5" customWidth="1"/>
    <col min="7" max="12" width="13.83203125" style="5" hidden="1" customWidth="1"/>
    <col min="13" max="13" width="23" style="5" customWidth="1"/>
    <col min="14" max="14" width="8.83203125" style="5"/>
    <col min="15" max="15" width="11.33203125" style="5" bestFit="1" customWidth="1"/>
    <col min="16" max="20" width="8.83203125" style="5"/>
    <col min="21" max="21" width="9.1640625" style="5" bestFit="1" customWidth="1"/>
    <col min="22" max="16384" width="8.83203125" style="5"/>
  </cols>
  <sheetData>
    <row r="1" spans="1:26" ht="38.25" customHeight="1" thickBot="1">
      <c r="A1" s="99" t="s">
        <v>0</v>
      </c>
      <c r="B1" s="99"/>
      <c r="C1" s="99"/>
      <c r="D1" s="99"/>
      <c r="E1" s="99"/>
      <c r="F1" s="1"/>
      <c r="G1" s="1"/>
      <c r="H1" s="2"/>
      <c r="I1" s="3"/>
      <c r="J1" s="2"/>
      <c r="K1" s="3"/>
      <c r="L1" s="2" t="s">
        <v>1</v>
      </c>
      <c r="M1" s="4">
        <f ca="1">TODAY()</f>
        <v>42942</v>
      </c>
    </row>
    <row r="2" spans="1:26" ht="17.25" thickTop="1" thickBot="1">
      <c r="A2" s="6"/>
      <c r="B2" s="7"/>
      <c r="C2" s="100" t="s">
        <v>2</v>
      </c>
      <c r="D2" s="100"/>
      <c r="E2" s="100" t="s">
        <v>3</v>
      </c>
      <c r="F2" s="100"/>
      <c r="G2" s="101"/>
      <c r="H2" s="101"/>
      <c r="I2" s="101"/>
      <c r="J2" s="101"/>
      <c r="K2" s="101"/>
      <c r="L2" s="101"/>
      <c r="M2" s="6"/>
    </row>
    <row r="3" spans="1:26" ht="17.25" thickTop="1" thickBot="1">
      <c r="A3" s="97" t="s">
        <v>4</v>
      </c>
      <c r="B3" s="97"/>
      <c r="C3" s="98">
        <f>D113</f>
        <v>40000.090400000001</v>
      </c>
      <c r="D3" s="98"/>
      <c r="E3" s="98">
        <f>F113</f>
        <v>150182.28239999997</v>
      </c>
      <c r="F3" s="98"/>
      <c r="G3" s="98">
        <f>H113</f>
        <v>0</v>
      </c>
      <c r="H3" s="98"/>
      <c r="I3" s="98">
        <f>J113</f>
        <v>0</v>
      </c>
      <c r="J3" s="98"/>
      <c r="K3" s="98">
        <f>L113</f>
        <v>0</v>
      </c>
      <c r="L3" s="98"/>
      <c r="M3" s="8">
        <f>M113</f>
        <v>190182.37279999995</v>
      </c>
      <c r="N3" s="9"/>
      <c r="O3" s="9"/>
      <c r="P3" s="9"/>
    </row>
    <row r="4" spans="1:26" ht="22.5" customHeight="1" thickTop="1" thickBot="1">
      <c r="A4" s="10" t="s">
        <v>5</v>
      </c>
      <c r="B4" s="11"/>
      <c r="C4" s="12">
        <v>1</v>
      </c>
      <c r="D4" s="13" t="s">
        <v>6</v>
      </c>
      <c r="E4" s="13" t="str">
        <f>IF($C$4=1, "HOURS", "MONTHS")</f>
        <v>HOURS</v>
      </c>
      <c r="F4" s="13" t="s">
        <v>7</v>
      </c>
      <c r="G4" s="13" t="str">
        <f>IF($C$4=1, "HOURS", "MONTHS")</f>
        <v>HOURS</v>
      </c>
      <c r="H4" s="13" t="s">
        <v>8</v>
      </c>
      <c r="I4" s="13" t="str">
        <f>IF($C$4=1, "HOURS", "MONTHS")</f>
        <v>HOURS</v>
      </c>
      <c r="J4" s="13" t="s">
        <v>9</v>
      </c>
      <c r="K4" s="13" t="str">
        <f>IF($C$4=1, "HOURS", "MONTHS")</f>
        <v>HOURS</v>
      </c>
      <c r="L4" s="13" t="s">
        <v>10</v>
      </c>
      <c r="M4" s="14" t="s">
        <v>11</v>
      </c>
      <c r="N4" s="15"/>
      <c r="O4" s="15"/>
      <c r="P4" s="15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20.25" customHeight="1" thickTop="1" thickBot="1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15"/>
      <c r="O5" s="15"/>
      <c r="P5" s="15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6.5" thickTop="1">
      <c r="A6" s="21" t="s">
        <v>98</v>
      </c>
      <c r="B6" s="22"/>
      <c r="C6" s="23">
        <v>10</v>
      </c>
      <c r="D6" s="24">
        <f>IF($C$4=1,ROUND('[1]Salary Worksheet'!D16*C6,2), ROUND('[1]Salary Worksheet'!D4/12*C6,2))</f>
        <v>752.47</v>
      </c>
      <c r="E6" s="23">
        <v>60</v>
      </c>
      <c r="F6" s="24">
        <f>IF($C$4=1,ROUND('[1]Salary Worksheet'!E16*E6,2), ROUND('[1]Salary Worksheet'!E4/12*E6,2))</f>
        <v>4650</v>
      </c>
      <c r="G6" s="23">
        <v>0</v>
      </c>
      <c r="H6" s="24">
        <f>IF($C$4=1,ROUND('[1]Salary Worksheet'!F16*G6,2), ROUND('[1]Salary Worksheet'!F4/12*G6,0))</f>
        <v>0</v>
      </c>
      <c r="I6" s="23">
        <v>0</v>
      </c>
      <c r="J6" s="24">
        <f>IF($C$4=1,ROUND('[1]Salary Worksheet'!G16*I6,2), ROUND('[1]Salary Worksheet'!G4/12*I6,0))</f>
        <v>0</v>
      </c>
      <c r="K6" s="23">
        <v>0</v>
      </c>
      <c r="L6" s="24">
        <f>IF($C$4=1,ROUND('[1]Salary Worksheet'!H16*K6,2), ROUND('[1]Salary Worksheet'!H4/12*K6,0))</f>
        <v>0</v>
      </c>
      <c r="M6" s="25">
        <f>SUM(L6,J6,H6,F6,D6)</f>
        <v>5402.47</v>
      </c>
      <c r="N6" s="15"/>
      <c r="O6" s="26"/>
      <c r="P6" s="15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5.75">
      <c r="A7" s="21"/>
      <c r="B7" s="22"/>
      <c r="C7" s="23">
        <v>0</v>
      </c>
      <c r="D7" s="24">
        <f>IF($C$4=1,ROUND('[1]Salary Worksheet'!D17*C7,2), ROUND('[1]Salary Worksheet'!D5/12*C7,2))</f>
        <v>0</v>
      </c>
      <c r="E7" s="23">
        <v>0</v>
      </c>
      <c r="F7" s="24">
        <f>IF($C$4=1,ROUND('[1]Salary Worksheet'!E17*E7,2), ROUND('[1]Salary Worksheet'!E5/12*E7,2))</f>
        <v>0</v>
      </c>
      <c r="G7" s="23">
        <v>0</v>
      </c>
      <c r="H7" s="24">
        <f>IF($C$4=1,ROUND('[1]Salary Worksheet'!F17*G7,2), ROUND('[1]Salary Worksheet'!F5/12*G7,0))</f>
        <v>0</v>
      </c>
      <c r="I7" s="23">
        <v>0</v>
      </c>
      <c r="J7" s="24">
        <f>IF($C$4=1,ROUND('[1]Salary Worksheet'!G17*I7,2), ROUND('[1]Salary Worksheet'!G5/12*I7,0))</f>
        <v>0</v>
      </c>
      <c r="K7" s="23">
        <v>0</v>
      </c>
      <c r="L7" s="24">
        <f>IF($C$4=1,ROUND('[1]Salary Worksheet'!H17*K7,2), ROUND('[1]Salary Worksheet'!H5/12*K7,0))</f>
        <v>0</v>
      </c>
      <c r="M7" s="27">
        <f>SUM(J7+H7+F7+D7+L7)</f>
        <v>0</v>
      </c>
      <c r="N7" s="15"/>
      <c r="O7" s="28"/>
      <c r="P7" s="15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5.75">
      <c r="A8" s="21"/>
      <c r="B8" s="22"/>
      <c r="C8" s="23">
        <v>0</v>
      </c>
      <c r="D8" s="24">
        <f>IF($C$4=1,ROUND('[1]Salary Worksheet'!D18*C8,2), ROUND('[1]Salary Worksheet'!D6/12*C8,2))</f>
        <v>0</v>
      </c>
      <c r="E8" s="23">
        <v>0</v>
      </c>
      <c r="F8" s="24">
        <f>IF($C$4=1,ROUND('[1]Salary Worksheet'!E18*E8,2), ROUND('[1]Salary Worksheet'!E6/12*E8,2))</f>
        <v>0</v>
      </c>
      <c r="G8" s="23">
        <v>0</v>
      </c>
      <c r="H8" s="24">
        <f>IF($C$4=1,ROUND('[1]Salary Worksheet'!F18*G8,2), ROUND('[1]Salary Worksheet'!F6/12*G8,0))</f>
        <v>0</v>
      </c>
      <c r="I8" s="23">
        <v>0</v>
      </c>
      <c r="J8" s="24">
        <f>IF($C$4=1,ROUND('[1]Salary Worksheet'!G18*I8,2), ROUND('[1]Salary Worksheet'!G6/12*I8,0))</f>
        <v>0</v>
      </c>
      <c r="K8" s="23">
        <v>0</v>
      </c>
      <c r="L8" s="24">
        <f>IF($C$4=1,ROUND('[1]Salary Worksheet'!H18*K8,2), ROUND('[1]Salary Worksheet'!H6/12*K8,0))</f>
        <v>0</v>
      </c>
      <c r="M8" s="27">
        <f>SUM(J8+H8+F8+D8+L8)</f>
        <v>0</v>
      </c>
      <c r="N8" s="15"/>
      <c r="O8" s="15"/>
      <c r="P8" s="15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6.5" thickBot="1">
      <c r="A9" s="88" t="s">
        <v>12</v>
      </c>
      <c r="B9" s="88"/>
      <c r="C9" s="8"/>
      <c r="D9" s="29">
        <f>SUM(D6:D8)</f>
        <v>752.47</v>
      </c>
      <c r="E9" s="29"/>
      <c r="F9" s="29">
        <f>SUM(F6:F8)</f>
        <v>4650</v>
      </c>
      <c r="G9" s="29"/>
      <c r="H9" s="29">
        <f>SUM(H6:H8)</f>
        <v>0</v>
      </c>
      <c r="I9" s="29"/>
      <c r="J9" s="29">
        <f>SUM(J6:J8)</f>
        <v>0</v>
      </c>
      <c r="K9" s="29"/>
      <c r="L9" s="29">
        <f>SUM(L6:L8)</f>
        <v>0</v>
      </c>
      <c r="M9" s="29">
        <f>SUM(J9+H9+F9+D9+L9)</f>
        <v>5402.47</v>
      </c>
      <c r="N9" s="15"/>
      <c r="O9" s="15"/>
      <c r="P9" s="15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6.5" thickTop="1">
      <c r="A10" s="21" t="s">
        <v>13</v>
      </c>
      <c r="B10" s="30"/>
      <c r="C10" s="31">
        <v>54.15</v>
      </c>
      <c r="D10" s="32">
        <f>IF($C$4=1,ROUND('[1]Salary Worksheet'!D19*C10,2), ROUND('[1]Salary Worksheet'!D7/12*C10,0))</f>
        <v>2306.06</v>
      </c>
      <c r="E10" s="23">
        <v>98</v>
      </c>
      <c r="F10" s="32">
        <f>IF($C$4=1,ROUND('[1]Salary Worksheet'!E19*E10,2), ROUND('[1]Salary Worksheet'!E7/12*E10,2))</f>
        <v>4298.28</v>
      </c>
      <c r="G10" s="23">
        <v>0</v>
      </c>
      <c r="H10" s="32">
        <f>IF($C$4=1,ROUND('[1]Salary Worksheet'!F19*G10,2), ROUND('[1]Salary Worksheet'!F7/12*G10,2))</f>
        <v>0</v>
      </c>
      <c r="I10" s="23">
        <v>0</v>
      </c>
      <c r="J10" s="32">
        <f>IF($C$4=1,ROUND('[1]Salary Worksheet'!G19*I10,2), ROUND('[1]Salary Worksheet'!G7/12*I10,2))</f>
        <v>0</v>
      </c>
      <c r="K10" s="23">
        <v>0</v>
      </c>
      <c r="L10" s="32">
        <f>IF($C$4=1,ROUND('[1]Salary Worksheet'!H19*K10,2), ROUND('[1]Salary Worksheet'!H7/12*K10,2))</f>
        <v>0</v>
      </c>
      <c r="M10" s="27">
        <f t="shared" ref="M10:M17" si="0">SUM(L10+J10+H10+F10+D10)</f>
        <v>6604.34</v>
      </c>
      <c r="N10" s="15"/>
      <c r="O10" s="15"/>
      <c r="P10" s="15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5.75">
      <c r="A11" s="21" t="s">
        <v>14</v>
      </c>
      <c r="B11" s="30"/>
      <c r="C11" s="23">
        <v>0</v>
      </c>
      <c r="D11" s="32">
        <f>IF($C$4=1,ROUND('[1]Salary Worksheet'!D20*C11,2), ROUND('[1]Salary Worksheet'!D8/12*C11,0))</f>
        <v>0</v>
      </c>
      <c r="E11" s="23">
        <v>120</v>
      </c>
      <c r="F11" s="32">
        <f>IF($C$4=1,ROUND('[1]Salary Worksheet'!E20*E11,2), ROUND('[1]Salary Worksheet'!E8/12*E11,2))</f>
        <v>9271.2000000000007</v>
      </c>
      <c r="G11" s="23">
        <v>0</v>
      </c>
      <c r="H11" s="32">
        <f>IF($C$4=1,ROUND('[1]Salary Worksheet'!F20*G11,2), ROUND('[1]Salary Worksheet'!F8/12*G11,2))</f>
        <v>0</v>
      </c>
      <c r="I11" s="23">
        <v>0</v>
      </c>
      <c r="J11" s="32">
        <f>IF($C$4=1,ROUND('[1]Salary Worksheet'!G20*I11,2), ROUND('[1]Salary Worksheet'!G8/12*I11,2))</f>
        <v>0</v>
      </c>
      <c r="K11" s="23">
        <v>0</v>
      </c>
      <c r="L11" s="32">
        <f>IF($C$4=1,ROUND('[1]Salary Worksheet'!H20*K11,2), ROUND('[1]Salary Worksheet'!H8/12*K11,2))</f>
        <v>0</v>
      </c>
      <c r="M11" s="27">
        <f t="shared" si="0"/>
        <v>9271.2000000000007</v>
      </c>
      <c r="N11" s="15"/>
      <c r="O11" s="15"/>
      <c r="P11" s="15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5.75">
      <c r="A12" s="21" t="s">
        <v>15</v>
      </c>
      <c r="B12" s="30"/>
      <c r="C12" s="23">
        <v>70</v>
      </c>
      <c r="D12" s="32">
        <f>IF($C$4=1,ROUND('[1]Salary Worksheet'!D21*C12,2), ROUND('[1]Salary Worksheet'!D9/12*C12,0))</f>
        <v>6066.92</v>
      </c>
      <c r="E12" s="23">
        <v>120</v>
      </c>
      <c r="F12" s="32">
        <f>IF($C$4=1,ROUND('[1]Salary Worksheet'!E21*E12,2), ROUND('[1]Salary Worksheet'!E9/12*E12,2))</f>
        <v>10712.4</v>
      </c>
      <c r="G12" s="23">
        <v>0</v>
      </c>
      <c r="H12" s="32">
        <f>IF($C$4=1,ROUND('[1]Salary Worksheet'!F21*G12,2), ROUND('[1]Salary Worksheet'!F9/12*G12,2))</f>
        <v>0</v>
      </c>
      <c r="I12" s="23">
        <v>0</v>
      </c>
      <c r="J12" s="32">
        <f>IF($C$4=1,ROUND('[1]Salary Worksheet'!G21*I12,2), ROUND('[1]Salary Worksheet'!G9/12*I12,2))</f>
        <v>0</v>
      </c>
      <c r="K12" s="23">
        <v>0</v>
      </c>
      <c r="L12" s="32">
        <f>IF($C$4=1,ROUND('[1]Salary Worksheet'!H21*K12,2), ROUND('[1]Salary Worksheet'!H9/12*K12,2))</f>
        <v>0</v>
      </c>
      <c r="M12" s="27">
        <f t="shared" si="0"/>
        <v>16779.32</v>
      </c>
      <c r="N12" s="15"/>
      <c r="O12" s="15"/>
      <c r="P12" s="15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.75">
      <c r="A13" s="21" t="s">
        <v>16</v>
      </c>
      <c r="B13" s="30"/>
      <c r="C13" s="23">
        <v>70</v>
      </c>
      <c r="D13" s="32">
        <f>IF($C$4=1,ROUND('[1]Salary Worksheet'!D22*C13,2), ROUND('[1]Salary Worksheet'!D10/12*C13,0))</f>
        <v>5003.04</v>
      </c>
      <c r="E13" s="23">
        <v>65</v>
      </c>
      <c r="F13" s="32">
        <f>IF($C$4=1,ROUND('[1]Salary Worksheet'!E22*E13,2), ROUND('[1]Salary Worksheet'!E10/12*E13,2))</f>
        <v>4785.3</v>
      </c>
      <c r="G13" s="23">
        <v>0</v>
      </c>
      <c r="H13" s="32">
        <f>IF($C$4=1,ROUND('[1]Salary Worksheet'!F22*G13,2), ROUND('[1]Salary Worksheet'!F10/12*G13,2))</f>
        <v>0</v>
      </c>
      <c r="I13" s="23">
        <v>0</v>
      </c>
      <c r="J13" s="32">
        <f>IF($C$4=1,ROUND('[1]Salary Worksheet'!G22*I13,2), ROUND('[1]Salary Worksheet'!G10/12*I13,2))</f>
        <v>0</v>
      </c>
      <c r="K13" s="23">
        <v>0</v>
      </c>
      <c r="L13" s="32">
        <f>IF($C$4=1,ROUND('[1]Salary Worksheet'!H22*K13,2), ROUND('[1]Salary Worksheet'!H10/12*K13,2))</f>
        <v>0</v>
      </c>
      <c r="M13" s="27">
        <f t="shared" si="0"/>
        <v>9788.34</v>
      </c>
      <c r="N13" s="15"/>
      <c r="O13" s="15"/>
      <c r="P13" s="15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5.75">
      <c r="A14" s="21" t="s">
        <v>17</v>
      </c>
      <c r="B14" s="30"/>
      <c r="C14" s="23">
        <v>0</v>
      </c>
      <c r="D14" s="32">
        <f>IF($C$4=1,ROUND('[1]Salary Worksheet'!D23*C14,2), ROUND('[1]Salary Worksheet'!D11/12*C14,0))</f>
        <v>0</v>
      </c>
      <c r="E14" s="23">
        <v>250</v>
      </c>
      <c r="F14" s="32">
        <f>IF($C$4=1,ROUND('[1]Salary Worksheet'!E23*E14,2), ROUND('[1]Salary Worksheet'!E11/12*E14,2))</f>
        <v>12562.5</v>
      </c>
      <c r="G14" s="23">
        <v>0</v>
      </c>
      <c r="H14" s="32">
        <f>IF($C$4=1,ROUND('[1]Salary Worksheet'!F23*G14,2), ROUND('[1]Salary Worksheet'!F11/12*G14,2))</f>
        <v>0</v>
      </c>
      <c r="I14" s="23">
        <v>0</v>
      </c>
      <c r="J14" s="32">
        <f>IF($C$4=1,ROUND('[1]Salary Worksheet'!G23*I14,2), ROUND('[1]Salary Worksheet'!G11/12*I14,2))</f>
        <v>0</v>
      </c>
      <c r="K14" s="23">
        <v>0</v>
      </c>
      <c r="L14" s="32">
        <f>IF($C$4=1,ROUND('[1]Salary Worksheet'!H23*K14,2), ROUND('[1]Salary Worksheet'!H11/12*K14,2))</f>
        <v>0</v>
      </c>
      <c r="M14" s="27">
        <f t="shared" si="0"/>
        <v>12562.5</v>
      </c>
      <c r="N14" s="15"/>
      <c r="O14" s="15"/>
      <c r="P14" s="15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5.75">
      <c r="A15" s="21" t="s">
        <v>18</v>
      </c>
      <c r="B15" s="30"/>
      <c r="C15" s="23">
        <v>0</v>
      </c>
      <c r="D15" s="32">
        <f>IF($C$4=1,ROUND('[1]Salary Worksheet'!D24*C15,2), ROUND('[1]Salary Worksheet'!D12/12*C15,0))</f>
        <v>0</v>
      </c>
      <c r="E15" s="23">
        <v>220</v>
      </c>
      <c r="F15" s="32">
        <f>IF($C$4=1,ROUND('[1]Salary Worksheet'!E24*E15,2), ROUND('[1]Salary Worksheet'!E12/12*E15,2))</f>
        <v>10060.6</v>
      </c>
      <c r="G15" s="23">
        <v>0</v>
      </c>
      <c r="H15" s="32">
        <f>IF($C$4=1,ROUND('[1]Salary Worksheet'!F24*G15,2), ROUND('[1]Salary Worksheet'!F12/12*G15,2))</f>
        <v>0</v>
      </c>
      <c r="I15" s="23">
        <v>0</v>
      </c>
      <c r="J15" s="32">
        <f>IF($C$4=1,ROUND('[1]Salary Worksheet'!G24*I15,2), ROUND('[1]Salary Worksheet'!G12/12*I15,2))</f>
        <v>0</v>
      </c>
      <c r="K15" s="23">
        <v>0</v>
      </c>
      <c r="L15" s="32">
        <f>IF($C$4=1,ROUND('[1]Salary Worksheet'!H24*K15,2), ROUND('[1]Salary Worksheet'!H12/12*K15,2))</f>
        <v>0</v>
      </c>
      <c r="M15" s="27">
        <f t="shared" si="0"/>
        <v>10060.6</v>
      </c>
      <c r="N15" s="15"/>
      <c r="O15" s="15"/>
      <c r="P15" s="15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5.75">
      <c r="A16" s="21" t="s">
        <v>18</v>
      </c>
      <c r="B16" s="30"/>
      <c r="C16" s="23">
        <v>20</v>
      </c>
      <c r="D16" s="32">
        <f>IF($C$4=1,ROUND('[1]Salary Worksheet'!D25*C16,2), ROUND('[1]Salary Worksheet'!D13/12*C16,0))</f>
        <v>1087.21</v>
      </c>
      <c r="E16" s="23">
        <v>80</v>
      </c>
      <c r="F16" s="32">
        <f>IF($C$4=1,ROUND('[1]Salary Worksheet'!E25*E16,2), ROUND('[1]Salary Worksheet'!E13/12*E16,2))</f>
        <v>4479.2</v>
      </c>
      <c r="G16" s="23">
        <v>0</v>
      </c>
      <c r="H16" s="32">
        <f>IF($C$4=1,ROUND('[1]Salary Worksheet'!F25*G16,2), ROUND('[1]Salary Worksheet'!F13/12*G16,2))</f>
        <v>0</v>
      </c>
      <c r="I16" s="23">
        <v>0</v>
      </c>
      <c r="J16" s="32">
        <f>IF($C$4=1,ROUND('[1]Salary Worksheet'!G25*I16,2), ROUND('[1]Salary Worksheet'!G13/12*I16,2))</f>
        <v>0</v>
      </c>
      <c r="K16" s="23">
        <v>0</v>
      </c>
      <c r="L16" s="32">
        <f>IF($C$4=1,ROUND('[1]Salary Worksheet'!H25*K16,2), ROUND('[1]Salary Worksheet'!H13/12*K16,2))</f>
        <v>0</v>
      </c>
      <c r="M16" s="27">
        <f t="shared" si="0"/>
        <v>5566.41</v>
      </c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.75">
      <c r="A17" s="21" t="s">
        <v>19</v>
      </c>
      <c r="B17" s="30"/>
      <c r="C17" s="23">
        <v>30</v>
      </c>
      <c r="D17" s="32">
        <f>IF($C$4=1,ROUND('[1]Salary Worksheet'!D26*C17,2), ROUND('[1]Salary Worksheet'!D14/12*C17,0))</f>
        <v>1550.18</v>
      </c>
      <c r="E17" s="23">
        <v>40</v>
      </c>
      <c r="F17" s="32">
        <f>IF($C$4=1,ROUND('[1]Salary Worksheet'!E26*E17,2), ROUND('[1]Salary Worksheet'!E14/12*E17,2))</f>
        <v>2128.8000000000002</v>
      </c>
      <c r="G17" s="23">
        <v>0</v>
      </c>
      <c r="H17" s="32">
        <f>IF($C$4=1,ROUND('[1]Salary Worksheet'!F26*G17,2), ROUND('[1]Salary Worksheet'!F14/12*G17,2))</f>
        <v>0</v>
      </c>
      <c r="I17" s="23">
        <v>0</v>
      </c>
      <c r="J17" s="32">
        <f>IF($C$4=1,ROUND('[1]Salary Worksheet'!G26*I17,2), ROUND('[1]Salary Worksheet'!G14/12*I17,2))</f>
        <v>0</v>
      </c>
      <c r="K17" s="23">
        <v>0</v>
      </c>
      <c r="L17" s="32">
        <f>IF($C$4=1,ROUND('[1]Salary Worksheet'!H26*K17,2), ROUND('[1]Salary Worksheet'!H14/12*K17,2))</f>
        <v>0</v>
      </c>
      <c r="M17" s="27">
        <f t="shared" si="0"/>
        <v>3678.9800000000005</v>
      </c>
      <c r="N17" s="15"/>
      <c r="O17" s="15"/>
      <c r="P17" s="15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6.5" thickBot="1">
      <c r="A18" s="88" t="s">
        <v>20</v>
      </c>
      <c r="B18" s="88"/>
      <c r="C18" s="33">
        <v>0</v>
      </c>
      <c r="D18" s="33">
        <f>SUM(D10:D17)</f>
        <v>16013.41</v>
      </c>
      <c r="E18" s="33">
        <v>0</v>
      </c>
      <c r="F18" s="33">
        <f>SUM(F10:F17)</f>
        <v>58298.279999999992</v>
      </c>
      <c r="G18" s="33">
        <v>0</v>
      </c>
      <c r="H18" s="33">
        <f>SUM(H10:H17)</f>
        <v>0</v>
      </c>
      <c r="I18" s="33">
        <v>0</v>
      </c>
      <c r="J18" s="33">
        <f>SUM(J10:J17)</f>
        <v>0</v>
      </c>
      <c r="K18" s="33">
        <v>0</v>
      </c>
      <c r="L18" s="33">
        <f>SUM(L10:L17)</f>
        <v>0</v>
      </c>
      <c r="M18" s="33">
        <f t="shared" ref="M18:M30" si="1">SUM(J18+H18+F18+D18+L18)</f>
        <v>74311.689999999988</v>
      </c>
      <c r="N18" s="15"/>
      <c r="O18" s="15"/>
      <c r="P18" s="15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20.25" hidden="1" customHeight="1" thickTop="1" thickBot="1">
      <c r="A19" s="34" t="s">
        <v>21</v>
      </c>
      <c r="B19" s="35"/>
      <c r="C19" s="35">
        <v>0</v>
      </c>
      <c r="D19" s="36"/>
      <c r="E19" s="36">
        <v>0</v>
      </c>
      <c r="F19" s="36"/>
      <c r="G19" s="36">
        <v>0</v>
      </c>
      <c r="H19" s="36"/>
      <c r="I19" s="36">
        <v>0</v>
      </c>
      <c r="J19" s="36"/>
      <c r="K19" s="36">
        <v>0</v>
      </c>
      <c r="L19" s="36"/>
      <c r="M19" s="37"/>
      <c r="N19" s="15"/>
      <c r="O19" s="15"/>
      <c r="P19" s="15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20.25" hidden="1" customHeight="1" thickTop="1" thickBot="1">
      <c r="A20" s="17" t="s">
        <v>22</v>
      </c>
      <c r="B20" s="17"/>
      <c r="C20" s="17">
        <v>0</v>
      </c>
      <c r="D20" s="17"/>
      <c r="E20" s="17">
        <v>0</v>
      </c>
      <c r="F20" s="17"/>
      <c r="G20" s="17">
        <v>0</v>
      </c>
      <c r="H20" s="17"/>
      <c r="I20" s="17">
        <v>0</v>
      </c>
      <c r="J20" s="17"/>
      <c r="K20" s="17">
        <v>0</v>
      </c>
      <c r="L20" s="17"/>
      <c r="M20" s="17"/>
      <c r="N20" s="15"/>
      <c r="O20" s="15"/>
      <c r="P20" s="15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6.5" hidden="1" thickTop="1">
      <c r="A21" s="30" t="s">
        <v>23</v>
      </c>
      <c r="B21" s="30"/>
      <c r="C21" s="23">
        <v>0</v>
      </c>
      <c r="D21" s="32">
        <f>IF($C$4=1,ROUND('[1]Salary Worksheet'!D29*C21,2), ROUND('[1]Salary Worksheet'!D28/12*C21,0))</f>
        <v>0</v>
      </c>
      <c r="E21" s="38">
        <v>0</v>
      </c>
      <c r="F21" s="32">
        <f>IF($C$4=1,ROUND('[1]Salary Worksheet'!E29*E21,2), ROUND('[1]Salary Worksheet'!E28/12*E21,0))</f>
        <v>0</v>
      </c>
      <c r="G21" s="23">
        <v>0</v>
      </c>
      <c r="H21" s="32">
        <f>IF($C$4=1,ROUND('[1]Salary Worksheet'!F29*G21,2), ROUND('[1]Salary Worksheet'!F28/12*G21,0))</f>
        <v>0</v>
      </c>
      <c r="I21" s="23">
        <v>0</v>
      </c>
      <c r="J21" s="32">
        <f>IF($C$4=1,ROUND('[1]Salary Worksheet'!G29*I21,2), ROUND('[1]Salary Worksheet'!G28/12*I21,0))</f>
        <v>0</v>
      </c>
      <c r="K21" s="23">
        <v>0</v>
      </c>
      <c r="L21" s="32">
        <f>IF($C$4=1,ROUND('[1]Salary Worksheet'!H29*K21,2), ROUND('[1]Salary Worksheet'!H28/12*K21,0))</f>
        <v>0</v>
      </c>
      <c r="M21" s="27">
        <f>SUM(J21+H21+F21+D21+L21)</f>
        <v>0</v>
      </c>
      <c r="N21" s="15"/>
      <c r="O21" s="15"/>
      <c r="P21" s="15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hidden="1">
      <c r="A22" s="30" t="s">
        <v>24</v>
      </c>
      <c r="B22" s="30"/>
      <c r="C22" s="23">
        <v>0</v>
      </c>
      <c r="D22" s="32">
        <f>IF($C$4=1,ROUND('[1]Salary Worksheet'!D31*C22,2), ROUND('[1]Salary Worksheet'!D30/12*C22,0))</f>
        <v>0</v>
      </c>
      <c r="E22" s="23">
        <v>0</v>
      </c>
      <c r="F22" s="32">
        <f>IF($C$4=1,ROUND('[1]Salary Worksheet'!E31*E22,2), ROUND('[1]Salary Worksheet'!E30/12*E22,0))</f>
        <v>0</v>
      </c>
      <c r="G22" s="23">
        <v>0</v>
      </c>
      <c r="H22" s="32">
        <f>IF($C$4=1,ROUND('[1]Salary Worksheet'!F31*G22,2), ROUND('[1]Salary Worksheet'!F30/12*G22,0))</f>
        <v>0</v>
      </c>
      <c r="I22" s="23">
        <v>0</v>
      </c>
      <c r="J22" s="32">
        <f>IF($C$4=1,ROUND('[1]Salary Worksheet'!G31*I22,2), ROUND('[1]Salary Worksheet'!G30/12*I22,0))</f>
        <v>0</v>
      </c>
      <c r="K22" s="23">
        <v>0</v>
      </c>
      <c r="L22" s="32">
        <f>IF($C$4=1,ROUND('[1]Salary Worksheet'!H31*K22,2), ROUND('[1]Salary Worksheet'!H30/12*K22,0))</f>
        <v>0</v>
      </c>
      <c r="M22" s="27">
        <f t="shared" si="1"/>
        <v>0</v>
      </c>
      <c r="N22" s="15"/>
      <c r="O22" s="15"/>
      <c r="P22" s="15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hidden="1">
      <c r="A23" s="30" t="s">
        <v>25</v>
      </c>
      <c r="B23" s="30"/>
      <c r="C23" s="23">
        <v>0</v>
      </c>
      <c r="D23" s="32">
        <f>IF($C$4=1,ROUND('[1]Salary Worksheet'!E44*C23,2), ROUND('[1]Salary Worksheet'!E37/12*C23,0))</f>
        <v>0</v>
      </c>
      <c r="E23" s="23">
        <v>0</v>
      </c>
      <c r="F23" s="32">
        <f>IF($C$4=1,ROUND('[1]Salary Worksheet'!F44*E23,2), ROUND('[1]Salary Worksheet'!F37/12*E23,0))</f>
        <v>0</v>
      </c>
      <c r="G23" s="23">
        <v>0</v>
      </c>
      <c r="H23" s="32">
        <f>IF($C$4=1,ROUND('[1]Salary Worksheet'!G44*G23,2), ROUND('[1]Salary Worksheet'!G37/12*G23,0))</f>
        <v>0</v>
      </c>
      <c r="I23" s="23">
        <v>0</v>
      </c>
      <c r="J23" s="32">
        <f>IF($C$4=1,ROUND('[1]Salary Worksheet'!H44*I23,2), ROUND('[1]Salary Worksheet'!H37/12*I23,0))</f>
        <v>0</v>
      </c>
      <c r="K23" s="23">
        <v>0</v>
      </c>
      <c r="L23" s="32">
        <f>IF($C$4=1,ROUND('[1]Salary Worksheet'!I44*K23,2), ROUND('[1]Salary Worksheet'!I37/12*K23,0))</f>
        <v>0</v>
      </c>
      <c r="M23" s="27">
        <f t="shared" si="1"/>
        <v>0</v>
      </c>
      <c r="N23" s="15"/>
      <c r="O23" s="15"/>
      <c r="P23" s="15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hidden="1">
      <c r="A24" s="30" t="s">
        <v>25</v>
      </c>
      <c r="B24" s="30"/>
      <c r="C24" s="23">
        <v>0</v>
      </c>
      <c r="D24" s="32">
        <f>IF($C$4=1,ROUND('[1]Salary Worksheet'!E45*C24,2), ROUND('[1]Salary Worksheet'!E38/12*C24,0))</f>
        <v>0</v>
      </c>
      <c r="E24" s="23">
        <v>0</v>
      </c>
      <c r="F24" s="32">
        <f>IF($C$4=1,ROUND('[1]Salary Worksheet'!F45*E24,2), ROUND('[1]Salary Worksheet'!F38/12*E24,0))</f>
        <v>0</v>
      </c>
      <c r="G24" s="23">
        <v>0</v>
      </c>
      <c r="H24" s="32">
        <f>IF($C$4=1,ROUND('[1]Salary Worksheet'!G45*G24,2), ROUND('[1]Salary Worksheet'!G38/12*G24,0))</f>
        <v>0</v>
      </c>
      <c r="I24" s="23">
        <v>0</v>
      </c>
      <c r="J24" s="32">
        <f>IF($C$4=1,ROUND('[1]Salary Worksheet'!H45*I24,2), ROUND('[1]Salary Worksheet'!H38/12*I24,0))</f>
        <v>0</v>
      </c>
      <c r="K24" s="23">
        <v>0</v>
      </c>
      <c r="L24" s="32">
        <f>IF($C$4=1,ROUND('[1]Salary Worksheet'!I45*K24,2), ROUND('[1]Salary Worksheet'!I38/12*K24,0))</f>
        <v>0</v>
      </c>
      <c r="M24" s="27">
        <f>SUM(J24+H24+F24+D24+L24)</f>
        <v>0</v>
      </c>
      <c r="N24" s="15"/>
      <c r="O24" s="15"/>
      <c r="P24" s="15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hidden="1">
      <c r="A25" s="30" t="s">
        <v>26</v>
      </c>
      <c r="B25" s="30"/>
      <c r="C25" s="23">
        <v>0</v>
      </c>
      <c r="D25" s="32">
        <f>IF($C$4=1,ROUND('[1]Salary Worksheet'!E46*C25,2), ROUND('[1]Salary Worksheet'!E39/12*C25,0))</f>
        <v>0</v>
      </c>
      <c r="E25" s="23">
        <v>0</v>
      </c>
      <c r="F25" s="32">
        <f>IF($C$4=1,ROUND('[1]Salary Worksheet'!F46*E25,2), ROUND('[1]Salary Worksheet'!F39/12*E25,0))</f>
        <v>0</v>
      </c>
      <c r="G25" s="23">
        <v>0</v>
      </c>
      <c r="H25" s="32">
        <f>IF($C$4=1,ROUND('[1]Salary Worksheet'!G46*G25,2), ROUND('[1]Salary Worksheet'!G39/12*G25,0))</f>
        <v>0</v>
      </c>
      <c r="I25" s="23">
        <v>0</v>
      </c>
      <c r="J25" s="32">
        <f>IF($C$4=1,ROUND('[1]Salary Worksheet'!H46*I25,2), ROUND('[1]Salary Worksheet'!H39/12*I25,0))</f>
        <v>0</v>
      </c>
      <c r="K25" s="23">
        <v>0</v>
      </c>
      <c r="L25" s="32">
        <f>IF($C$4=1,ROUND('[1]Salary Worksheet'!I46*K25,2), ROUND('[1]Salary Worksheet'!I39/12*K25,0))</f>
        <v>0</v>
      </c>
      <c r="M25" s="27">
        <f t="shared" si="1"/>
        <v>0</v>
      </c>
      <c r="N25" s="15"/>
      <c r="O25" s="15"/>
      <c r="P25" s="15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hidden="1">
      <c r="A26" s="30" t="s">
        <v>27</v>
      </c>
      <c r="B26" s="30"/>
      <c r="C26" s="23">
        <v>0</v>
      </c>
      <c r="D26" s="32">
        <f>IF($C$4=1,ROUND('[1]Salary Worksheet'!E47*C26,2), ROUND('[1]Salary Worksheet'!E40/12*C26,0))</f>
        <v>0</v>
      </c>
      <c r="E26" s="23">
        <v>0</v>
      </c>
      <c r="F26" s="32">
        <f>IF($C$4=1,ROUND('[1]Salary Worksheet'!F47*E26,2), ROUND('[1]Salary Worksheet'!F40/12*E26,0))</f>
        <v>0</v>
      </c>
      <c r="G26" s="23">
        <v>0</v>
      </c>
      <c r="H26" s="32">
        <f>IF($C$4=1,ROUND('[1]Salary Worksheet'!G47*G26,2), ROUND('[1]Salary Worksheet'!G40/12*G26,0))</f>
        <v>0</v>
      </c>
      <c r="I26" s="23">
        <v>0</v>
      </c>
      <c r="J26" s="32">
        <f>IF($C$4=1,ROUND('[1]Salary Worksheet'!H47*I26,2), ROUND('[1]Salary Worksheet'!H40/12*I26,0))</f>
        <v>0</v>
      </c>
      <c r="K26" s="23">
        <v>0</v>
      </c>
      <c r="L26" s="32">
        <f>IF($C$4=1,ROUND('[1]Salary Worksheet'!I47*K26,2), ROUND('[1]Salary Worksheet'!I40/12*K26,0))</f>
        <v>0</v>
      </c>
      <c r="M26" s="27">
        <f>SUM(J26+H26+F26+D26+L26)</f>
        <v>0</v>
      </c>
      <c r="N26" s="15"/>
      <c r="O26" s="15"/>
      <c r="P26" s="15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hidden="1">
      <c r="A27" s="30" t="s">
        <v>28</v>
      </c>
      <c r="B27" s="30"/>
      <c r="C27" s="23">
        <v>0</v>
      </c>
      <c r="D27" s="32">
        <f>IF($C$4=1,ROUND('[1]Salary Worksheet'!E48*C27,2), ROUND('[1]Salary Worksheet'!E41/12*C27,0))</f>
        <v>0</v>
      </c>
      <c r="E27" s="23">
        <v>0</v>
      </c>
      <c r="F27" s="32">
        <f>IF($C$4=1,ROUND('[1]Salary Worksheet'!F48*E27,2), ROUND('[1]Salary Worksheet'!F41/12*E27,0))</f>
        <v>0</v>
      </c>
      <c r="G27" s="23">
        <v>0</v>
      </c>
      <c r="H27" s="32">
        <f>IF($C$4=1,ROUND('[1]Salary Worksheet'!G48*G27,2), ROUND('[1]Salary Worksheet'!G41/12*G27,0))</f>
        <v>0</v>
      </c>
      <c r="I27" s="23">
        <v>0</v>
      </c>
      <c r="J27" s="32">
        <f>IF($C$4=1,ROUND('[1]Salary Worksheet'!H48*I27,2), ROUND('[1]Salary Worksheet'!H41/12*I27,0))</f>
        <v>0</v>
      </c>
      <c r="K27" s="23">
        <v>0</v>
      </c>
      <c r="L27" s="32">
        <f>IF($C$4=1,ROUND('[1]Salary Worksheet'!I48*K27,2), ROUND('[1]Salary Worksheet'!I41/12*K27,0))</f>
        <v>0</v>
      </c>
      <c r="M27" s="27">
        <f t="shared" si="1"/>
        <v>0</v>
      </c>
      <c r="N27" s="15"/>
      <c r="O27" s="15"/>
      <c r="P27" s="15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hidden="1">
      <c r="A28" s="30" t="s">
        <v>29</v>
      </c>
      <c r="B28" s="30"/>
      <c r="C28" s="23">
        <v>0</v>
      </c>
      <c r="D28" s="32">
        <f>IF($C$4=1,ROUND('[1]Salary Worksheet'!E49*C28,2), ROUND('[1]Salary Worksheet'!E42/12*C28,0))</f>
        <v>0</v>
      </c>
      <c r="E28" s="23">
        <v>0</v>
      </c>
      <c r="F28" s="32">
        <f>IF($C$4=1,ROUND('[1]Salary Worksheet'!F49*E28,2), ROUND('[1]Salary Worksheet'!F42/12*E28,0))</f>
        <v>0</v>
      </c>
      <c r="G28" s="23">
        <v>0</v>
      </c>
      <c r="H28" s="32">
        <f>IF($C$4=1,ROUND('[1]Salary Worksheet'!G49*G28,2), ROUND('[1]Salary Worksheet'!G42/12*G28,0))</f>
        <v>0</v>
      </c>
      <c r="I28" s="23">
        <v>0</v>
      </c>
      <c r="J28" s="32">
        <f>IF($C$4=1,ROUND('[1]Salary Worksheet'!H49*I28,2), ROUND('[1]Salary Worksheet'!H42/12*I28,0))</f>
        <v>0</v>
      </c>
      <c r="K28" s="23">
        <v>0</v>
      </c>
      <c r="L28" s="32">
        <f>IF($C$4=1,ROUND('[1]Salary Worksheet'!I49*K28,2), ROUND('[1]Salary Worksheet'!I42/12*K28,0))</f>
        <v>0</v>
      </c>
      <c r="M28" s="27">
        <f>SUM(J28+H28+F28+D28+L28)</f>
        <v>0</v>
      </c>
      <c r="N28" s="15"/>
      <c r="O28" s="15"/>
      <c r="P28" s="15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7.25" thickTop="1" thickBot="1">
      <c r="A29" s="92" t="s">
        <v>30</v>
      </c>
      <c r="B29" s="92"/>
      <c r="C29" s="29"/>
      <c r="D29" s="29">
        <f>SUM(D18:D27)</f>
        <v>16013.41</v>
      </c>
      <c r="E29" s="29"/>
      <c r="F29" s="29">
        <f>SUM(F18:F27)</f>
        <v>58298.279999999992</v>
      </c>
      <c r="G29" s="29"/>
      <c r="H29" s="29">
        <f>SUM(H18:H27)</f>
        <v>0</v>
      </c>
      <c r="I29" s="29"/>
      <c r="J29" s="29">
        <f>SUM(J18:J27)</f>
        <v>0</v>
      </c>
      <c r="K29" s="29"/>
      <c r="L29" s="29">
        <f>SUM(L18:L27)</f>
        <v>0</v>
      </c>
      <c r="M29" s="29">
        <f t="shared" si="1"/>
        <v>74311.689999999988</v>
      </c>
      <c r="N29" s="15"/>
      <c r="O29" s="15"/>
      <c r="P29" s="15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7.25" thickTop="1" thickBot="1">
      <c r="A30" s="93" t="s">
        <v>31</v>
      </c>
      <c r="B30" s="93"/>
      <c r="C30" s="29"/>
      <c r="D30" s="29">
        <f>SUM(D29+D9)</f>
        <v>16765.88</v>
      </c>
      <c r="E30" s="29"/>
      <c r="F30" s="29">
        <f>SUM(F29+F9)</f>
        <v>62948.279999999992</v>
      </c>
      <c r="G30" s="29"/>
      <c r="H30" s="29">
        <f>SUM(H29+H9)</f>
        <v>0</v>
      </c>
      <c r="I30" s="29"/>
      <c r="J30" s="29">
        <f>SUM(J29+J9)</f>
        <v>0</v>
      </c>
      <c r="K30" s="29"/>
      <c r="L30" s="29">
        <f>SUM(L29+L9)</f>
        <v>0</v>
      </c>
      <c r="M30" s="29">
        <f t="shared" si="1"/>
        <v>79714.159999999989</v>
      </c>
      <c r="N30" s="15"/>
      <c r="O30" s="15"/>
      <c r="P30" s="15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20.25" customHeight="1" thickTop="1" thickBot="1">
      <c r="A31" s="34" t="s">
        <v>32</v>
      </c>
      <c r="B31" s="11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15"/>
      <c r="O31" s="15"/>
      <c r="P31" s="15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6.5" thickTop="1">
      <c r="A32" s="30" t="s">
        <v>33</v>
      </c>
      <c r="B32" s="40">
        <v>0.57999999999999996</v>
      </c>
      <c r="C32" s="41"/>
      <c r="D32" s="32">
        <f>((D9+D18)*$B$32)</f>
        <v>9724.2103999999999</v>
      </c>
      <c r="E32" s="41"/>
      <c r="F32" s="32">
        <f>((F9+F18)*$B$32)</f>
        <v>36510.00239999999</v>
      </c>
      <c r="G32" s="41"/>
      <c r="H32" s="32">
        <f>((H9+H18)*$B$32)</f>
        <v>0</v>
      </c>
      <c r="I32" s="41"/>
      <c r="J32" s="32">
        <f>((J9+J18)*$B$32)</f>
        <v>0</v>
      </c>
      <c r="K32" s="41"/>
      <c r="L32" s="32">
        <f>((L9+L18)*$B$32)</f>
        <v>0</v>
      </c>
      <c r="M32" s="27">
        <f t="shared" ref="M32:M38" si="2">SUM(J32+H32+F32+D32+L32)</f>
        <v>46234.212799999994</v>
      </c>
      <c r="N32" s="15"/>
      <c r="O32" s="15"/>
      <c r="P32" s="15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hidden="1">
      <c r="A33" s="30" t="s">
        <v>34</v>
      </c>
      <c r="B33" s="40">
        <v>0.49</v>
      </c>
      <c r="C33" s="41"/>
      <c r="D33" s="32">
        <f>D21*$B$33</f>
        <v>0</v>
      </c>
      <c r="E33" s="41"/>
      <c r="F33" s="32">
        <f>F21*$B$33</f>
        <v>0</v>
      </c>
      <c r="G33" s="41"/>
      <c r="H33" s="32">
        <f>H21*$B$33</f>
        <v>0</v>
      </c>
      <c r="I33" s="41"/>
      <c r="J33" s="32">
        <f>J21*$B$33</f>
        <v>0</v>
      </c>
      <c r="K33" s="41"/>
      <c r="L33" s="32">
        <f>L21*$B$33</f>
        <v>0</v>
      </c>
      <c r="M33" s="27">
        <f t="shared" si="2"/>
        <v>0</v>
      </c>
      <c r="N33" s="15"/>
      <c r="O33" s="15"/>
      <c r="P33" s="15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hidden="1">
      <c r="A34" s="30" t="s">
        <v>35</v>
      </c>
      <c r="B34" s="40">
        <v>0.57999999999999996</v>
      </c>
      <c r="C34" s="41"/>
      <c r="D34" s="32">
        <f>(SUM(D23:D24))*$B$34</f>
        <v>0</v>
      </c>
      <c r="E34" s="41"/>
      <c r="F34" s="32">
        <f>(SUM(F23:F24)*$B$34)</f>
        <v>0</v>
      </c>
      <c r="G34" s="41"/>
      <c r="H34" s="32">
        <f>(SUM(H23:H24)*$B$34)</f>
        <v>0</v>
      </c>
      <c r="I34" s="41"/>
      <c r="J34" s="32">
        <f>(SUM(J23:J24)*$B$34)</f>
        <v>0</v>
      </c>
      <c r="K34" s="41"/>
      <c r="L34" s="32">
        <f>(SUM(L23:L24)*$B$34)</f>
        <v>0</v>
      </c>
      <c r="M34" s="27">
        <f t="shared" si="2"/>
        <v>0</v>
      </c>
      <c r="N34" s="15"/>
      <c r="O34" s="15"/>
      <c r="P34" s="15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hidden="1">
      <c r="A35" s="30" t="s">
        <v>36</v>
      </c>
      <c r="B35" s="40">
        <v>0.32</v>
      </c>
      <c r="C35" s="41"/>
      <c r="D35" s="32">
        <f>(SUM(D22,D25,D26))*$B$35</f>
        <v>0</v>
      </c>
      <c r="E35" s="41"/>
      <c r="F35" s="32">
        <f>(SUM(F22,F25,F26))*$B$35</f>
        <v>0</v>
      </c>
      <c r="G35" s="41"/>
      <c r="H35" s="32">
        <f>(SUM(H22,H25,H26))*$B$35</f>
        <v>0</v>
      </c>
      <c r="I35" s="41"/>
      <c r="J35" s="32">
        <f>(SUM(J22,J25,J26))*$B$35</f>
        <v>0</v>
      </c>
      <c r="K35" s="41"/>
      <c r="L35" s="32">
        <f>(SUM(L22,L25,L26))*$B$35</f>
        <v>0</v>
      </c>
      <c r="M35" s="27">
        <f t="shared" si="2"/>
        <v>0</v>
      </c>
      <c r="N35" s="15"/>
      <c r="O35" s="15"/>
      <c r="P35" s="15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hidden="1">
      <c r="A36" s="30" t="s">
        <v>37</v>
      </c>
      <c r="B36" s="40">
        <v>0.1</v>
      </c>
      <c r="C36" s="41"/>
      <c r="D36" s="32">
        <f>(D27+D28)*$B$36</f>
        <v>0</v>
      </c>
      <c r="E36" s="41"/>
      <c r="F36" s="32">
        <f>(F27+F28)*$B$36</f>
        <v>0</v>
      </c>
      <c r="G36" s="41"/>
      <c r="H36" s="32">
        <f>(H27+H28)*$B$36</f>
        <v>0</v>
      </c>
      <c r="I36" s="41"/>
      <c r="J36" s="32">
        <f>(J27+J28)*$B$36</f>
        <v>0</v>
      </c>
      <c r="K36" s="41"/>
      <c r="L36" s="32">
        <f>(L27+L28)*$B$36</f>
        <v>0</v>
      </c>
      <c r="M36" s="27">
        <f t="shared" si="2"/>
        <v>0</v>
      </c>
      <c r="N36" s="15"/>
      <c r="O36" s="15"/>
      <c r="P36" s="15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6.5" thickBot="1">
      <c r="A37" s="88" t="s">
        <v>38</v>
      </c>
      <c r="B37" s="88"/>
      <c r="C37" s="42"/>
      <c r="D37" s="42">
        <f>SUM(D32:D36)</f>
        <v>9724.2103999999999</v>
      </c>
      <c r="E37" s="42"/>
      <c r="F37" s="42">
        <f>SUM(F32:F36)</f>
        <v>36510.00239999999</v>
      </c>
      <c r="G37" s="42"/>
      <c r="H37" s="42">
        <f>SUM(H32:H36)</f>
        <v>0</v>
      </c>
      <c r="I37" s="42"/>
      <c r="J37" s="42">
        <f>SUM(J32:J36)</f>
        <v>0</v>
      </c>
      <c r="K37" s="42"/>
      <c r="L37" s="42">
        <f>SUM(L32:L36)</f>
        <v>0</v>
      </c>
      <c r="M37" s="42">
        <f t="shared" si="2"/>
        <v>46234.212799999994</v>
      </c>
      <c r="N37" s="15"/>
      <c r="O37" s="15"/>
      <c r="P37" s="15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7.25" thickTop="1" thickBot="1">
      <c r="A38" s="96" t="s">
        <v>39</v>
      </c>
      <c r="B38" s="96"/>
      <c r="C38" s="42"/>
      <c r="D38" s="42">
        <f>SUM(D37,D30)</f>
        <v>26490.090400000001</v>
      </c>
      <c r="E38" s="42"/>
      <c r="F38" s="42">
        <f>SUM(F37,F30)</f>
        <v>99458.282399999982</v>
      </c>
      <c r="G38" s="42"/>
      <c r="H38" s="42">
        <f>SUM(H37,H30)</f>
        <v>0</v>
      </c>
      <c r="I38" s="42"/>
      <c r="J38" s="42">
        <f>SUM(J37,J30)</f>
        <v>0</v>
      </c>
      <c r="K38" s="42"/>
      <c r="L38" s="42">
        <f>SUM(L37,L30)</f>
        <v>0</v>
      </c>
      <c r="M38" s="42">
        <f t="shared" si="2"/>
        <v>125948.37279999998</v>
      </c>
      <c r="N38" s="15"/>
      <c r="O38" s="15"/>
      <c r="P38" s="15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20.25" hidden="1" customHeight="1" thickTop="1" thickBot="1">
      <c r="A39" s="94" t="s">
        <v>40</v>
      </c>
      <c r="B39" s="94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43"/>
      <c r="N39" s="15"/>
      <c r="O39" s="15"/>
      <c r="P39" s="15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7.25" hidden="1" thickTop="1" thickBot="1">
      <c r="A40" s="44" t="s">
        <v>41</v>
      </c>
      <c r="B40" s="44"/>
      <c r="C40" s="41"/>
      <c r="D40" s="45"/>
      <c r="E40" s="41"/>
      <c r="F40" s="45"/>
      <c r="G40" s="41"/>
      <c r="H40" s="45"/>
      <c r="I40" s="41"/>
      <c r="J40" s="45"/>
      <c r="K40" s="41"/>
      <c r="L40" s="45"/>
      <c r="M40" s="46">
        <f>SUM(J40+H40+F40+D40+L40)</f>
        <v>0</v>
      </c>
      <c r="N40" s="47"/>
      <c r="O40" s="15"/>
      <c r="P40" s="15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7.25" hidden="1" thickTop="1" thickBot="1">
      <c r="A41" s="44" t="s">
        <v>42</v>
      </c>
      <c r="B41" s="44"/>
      <c r="C41" s="41"/>
      <c r="D41" s="45"/>
      <c r="E41" s="41"/>
      <c r="F41" s="45"/>
      <c r="G41" s="41"/>
      <c r="H41" s="45"/>
      <c r="I41" s="41"/>
      <c r="J41" s="45"/>
      <c r="K41" s="41"/>
      <c r="L41" s="45"/>
      <c r="M41" s="46">
        <f t="shared" ref="M41:M49" si="3">SUM(J41+H41+F41+D41+L41)</f>
        <v>0</v>
      </c>
      <c r="N41" s="47"/>
      <c r="O41" s="15"/>
      <c r="P41" s="15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7.25" hidden="1" thickTop="1" thickBot="1">
      <c r="A42" s="44" t="s">
        <v>43</v>
      </c>
      <c r="B42" s="44"/>
      <c r="C42" s="41"/>
      <c r="D42" s="45"/>
      <c r="E42" s="41"/>
      <c r="F42" s="45"/>
      <c r="G42" s="41"/>
      <c r="H42" s="45"/>
      <c r="I42" s="41"/>
      <c r="J42" s="45"/>
      <c r="K42" s="41"/>
      <c r="L42" s="45"/>
      <c r="M42" s="46">
        <f t="shared" si="3"/>
        <v>0</v>
      </c>
      <c r="N42" s="47"/>
      <c r="O42" s="15"/>
      <c r="P42" s="15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7.25" hidden="1" thickTop="1" thickBot="1">
      <c r="A43" s="44" t="s">
        <v>44</v>
      </c>
      <c r="B43" s="44"/>
      <c r="C43" s="41"/>
      <c r="D43" s="45"/>
      <c r="E43" s="41"/>
      <c r="F43" s="45"/>
      <c r="G43" s="41"/>
      <c r="H43" s="45"/>
      <c r="I43" s="41"/>
      <c r="J43" s="45"/>
      <c r="K43" s="41"/>
      <c r="L43" s="45"/>
      <c r="M43" s="46">
        <f t="shared" si="3"/>
        <v>0</v>
      </c>
      <c r="N43" s="47"/>
      <c r="O43" s="15"/>
      <c r="P43" s="15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7.25" hidden="1" thickTop="1" thickBot="1">
      <c r="A44" s="44" t="s">
        <v>45</v>
      </c>
      <c r="B44" s="44"/>
      <c r="C44" s="41"/>
      <c r="D44" s="45"/>
      <c r="E44" s="41"/>
      <c r="F44" s="45"/>
      <c r="G44" s="41"/>
      <c r="H44" s="45"/>
      <c r="I44" s="41"/>
      <c r="J44" s="45"/>
      <c r="K44" s="41"/>
      <c r="L44" s="45"/>
      <c r="M44" s="46">
        <f t="shared" si="3"/>
        <v>0</v>
      </c>
      <c r="N44" s="47"/>
      <c r="O44" s="15"/>
      <c r="P44" s="15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7.25" hidden="1" thickTop="1" thickBot="1">
      <c r="A45" s="44" t="s">
        <v>46</v>
      </c>
      <c r="B45" s="44"/>
      <c r="C45" s="41"/>
      <c r="D45" s="45"/>
      <c r="E45" s="41"/>
      <c r="F45" s="45"/>
      <c r="G45" s="41"/>
      <c r="H45" s="45"/>
      <c r="I45" s="41"/>
      <c r="J45" s="45"/>
      <c r="K45" s="41"/>
      <c r="L45" s="45"/>
      <c r="M45" s="46">
        <f t="shared" si="3"/>
        <v>0</v>
      </c>
      <c r="N45" s="47"/>
      <c r="O45" s="15"/>
      <c r="P45" s="15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7.25" hidden="1" thickTop="1" thickBot="1">
      <c r="A46" s="44" t="s">
        <v>47</v>
      </c>
      <c r="B46" s="44"/>
      <c r="C46" s="41"/>
      <c r="D46" s="45"/>
      <c r="E46" s="41"/>
      <c r="F46" s="45"/>
      <c r="G46" s="41"/>
      <c r="H46" s="45"/>
      <c r="I46" s="41"/>
      <c r="J46" s="45"/>
      <c r="K46" s="41"/>
      <c r="L46" s="45"/>
      <c r="M46" s="46">
        <f t="shared" si="3"/>
        <v>0</v>
      </c>
      <c r="N46" s="47"/>
      <c r="O46" s="15"/>
      <c r="P46" s="15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7.25" hidden="1" thickTop="1" thickBot="1">
      <c r="A47" s="44" t="s">
        <v>48</v>
      </c>
      <c r="B47" s="44"/>
      <c r="C47" s="41"/>
      <c r="D47" s="45"/>
      <c r="E47" s="41"/>
      <c r="F47" s="45"/>
      <c r="G47" s="41"/>
      <c r="H47" s="45"/>
      <c r="I47" s="41"/>
      <c r="J47" s="45"/>
      <c r="K47" s="41"/>
      <c r="L47" s="45"/>
      <c r="M47" s="46">
        <f t="shared" si="3"/>
        <v>0</v>
      </c>
      <c r="N47" s="47"/>
      <c r="O47" s="15"/>
      <c r="P47" s="15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7.25" hidden="1" thickTop="1" thickBot="1">
      <c r="A48" s="44" t="s">
        <v>49</v>
      </c>
      <c r="B48" s="44"/>
      <c r="C48" s="41"/>
      <c r="D48" s="45"/>
      <c r="E48" s="41"/>
      <c r="F48" s="45"/>
      <c r="G48" s="41"/>
      <c r="H48" s="45"/>
      <c r="I48" s="41"/>
      <c r="J48" s="45"/>
      <c r="K48" s="41"/>
      <c r="L48" s="45"/>
      <c r="M48" s="46">
        <f t="shared" si="3"/>
        <v>0</v>
      </c>
      <c r="N48" s="47"/>
      <c r="O48" s="15"/>
      <c r="P48" s="15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7.25" hidden="1" thickTop="1" thickBot="1">
      <c r="A49" s="44" t="s">
        <v>50</v>
      </c>
      <c r="B49" s="44"/>
      <c r="C49" s="41"/>
      <c r="D49" s="45"/>
      <c r="E49" s="41"/>
      <c r="F49" s="45"/>
      <c r="G49" s="41"/>
      <c r="H49" s="45"/>
      <c r="I49" s="41"/>
      <c r="J49" s="45"/>
      <c r="K49" s="41"/>
      <c r="L49" s="45"/>
      <c r="M49" s="46">
        <f t="shared" si="3"/>
        <v>0</v>
      </c>
      <c r="N49" s="47"/>
      <c r="O49" s="15"/>
      <c r="P49" s="15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7.25" hidden="1" thickTop="1" thickBot="1">
      <c r="A50" s="95" t="s">
        <v>51</v>
      </c>
      <c r="B50" s="95"/>
      <c r="C50" s="48"/>
      <c r="D50" s="48">
        <f>SUM(D40:D49)</f>
        <v>0</v>
      </c>
      <c r="E50" s="48"/>
      <c r="F50" s="48">
        <f>SUM(F40:F49)</f>
        <v>0</v>
      </c>
      <c r="G50" s="48"/>
      <c r="H50" s="48">
        <f>SUM(H40:H49)</f>
        <v>0</v>
      </c>
      <c r="I50" s="48"/>
      <c r="J50" s="48">
        <f>SUM(J40:J49)</f>
        <v>0</v>
      </c>
      <c r="K50" s="48"/>
      <c r="L50" s="48">
        <f>SUM(L40:L49)</f>
        <v>0</v>
      </c>
      <c r="M50" s="48">
        <f>SUM(L50,J50,H50,F50,D50)</f>
        <v>0</v>
      </c>
      <c r="N50" s="15"/>
      <c r="O50" s="15"/>
      <c r="P50" s="15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22.5" hidden="1" customHeight="1" thickTop="1" thickBot="1">
      <c r="A51" s="91" t="s">
        <v>52</v>
      </c>
      <c r="B51" s="91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15"/>
      <c r="O51" s="15"/>
      <c r="P51" s="15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7.25" hidden="1" thickTop="1" thickBot="1">
      <c r="A52" s="49" t="s">
        <v>53</v>
      </c>
      <c r="B52" s="50"/>
      <c r="C52" s="51"/>
      <c r="D52" s="52"/>
      <c r="E52" s="53"/>
      <c r="F52" s="52"/>
      <c r="G52" s="53"/>
      <c r="H52" s="52"/>
      <c r="I52" s="53"/>
      <c r="J52" s="52"/>
      <c r="K52" s="53"/>
      <c r="L52" s="52"/>
      <c r="M52" s="54">
        <f>SUM(L52,J52,H52,F52,D52)</f>
        <v>0</v>
      </c>
      <c r="N52" s="15"/>
      <c r="O52" s="15"/>
      <c r="P52" s="15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7.25" hidden="1" thickTop="1" thickBot="1">
      <c r="A53" s="49" t="s">
        <v>54</v>
      </c>
      <c r="B53" s="49"/>
      <c r="C53" s="41"/>
      <c r="D53" s="55"/>
      <c r="E53" s="56"/>
      <c r="F53" s="55"/>
      <c r="G53" s="56"/>
      <c r="H53" s="55"/>
      <c r="I53" s="56"/>
      <c r="J53" s="55"/>
      <c r="K53" s="56"/>
      <c r="L53" s="55"/>
      <c r="M53" s="54">
        <f>SUM(L53,J53,H53,F53,D53)</f>
        <v>0</v>
      </c>
      <c r="N53" s="15"/>
      <c r="O53" s="15"/>
      <c r="P53" s="15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7.25" hidden="1" thickTop="1" thickBot="1">
      <c r="A54" s="88" t="s">
        <v>55</v>
      </c>
      <c r="B54" s="88"/>
      <c r="C54" s="42"/>
      <c r="D54" s="42">
        <f>SUM(D52:D53)</f>
        <v>0</v>
      </c>
      <c r="E54" s="42"/>
      <c r="F54" s="42">
        <f>SUM(F52:F53)</f>
        <v>0</v>
      </c>
      <c r="G54" s="42"/>
      <c r="H54" s="42">
        <f>SUM(H52:H53)</f>
        <v>0</v>
      </c>
      <c r="I54" s="42"/>
      <c r="J54" s="42">
        <f>SUM(J52:J53)</f>
        <v>0</v>
      </c>
      <c r="K54" s="42"/>
      <c r="L54" s="42">
        <f>SUM(L52:L53)</f>
        <v>0</v>
      </c>
      <c r="M54" s="42">
        <f>SUM(L54,J54,H54,F54,D54)</f>
        <v>0</v>
      </c>
      <c r="N54" s="15"/>
      <c r="O54" s="15"/>
      <c r="P54" s="15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s="59" customFormat="1" ht="22.5" hidden="1" customHeight="1" thickTop="1" thickBot="1">
      <c r="A55" s="91" t="s">
        <v>56</v>
      </c>
      <c r="B55" s="91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57"/>
      <c r="O55" s="57"/>
      <c r="P55" s="57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s="59" customFormat="1" ht="17.25" hidden="1" thickTop="1" thickBot="1">
      <c r="A56" s="49" t="s">
        <v>57</v>
      </c>
      <c r="B56" s="49"/>
      <c r="C56" s="41"/>
      <c r="D56" s="45"/>
      <c r="E56" s="41"/>
      <c r="F56" s="45"/>
      <c r="G56" s="41"/>
      <c r="H56" s="45"/>
      <c r="I56" s="41"/>
      <c r="J56" s="45"/>
      <c r="K56" s="41"/>
      <c r="L56" s="45"/>
      <c r="M56" s="27">
        <f>SUM(L56,J56,H56,F56,D56)</f>
        <v>0</v>
      </c>
      <c r="N56" s="57"/>
      <c r="O56" s="57"/>
      <c r="P56" s="57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1:26" s="59" customFormat="1" ht="17.25" hidden="1" thickTop="1" thickBot="1">
      <c r="A57" s="49" t="s">
        <v>58</v>
      </c>
      <c r="B57" s="49"/>
      <c r="C57" s="41"/>
      <c r="D57" s="45"/>
      <c r="E57" s="41"/>
      <c r="F57" s="45"/>
      <c r="G57" s="41"/>
      <c r="H57" s="45"/>
      <c r="I57" s="41"/>
      <c r="J57" s="45"/>
      <c r="K57" s="41"/>
      <c r="L57" s="45"/>
      <c r="M57" s="27">
        <f>SUM(L57,J57,H57,F57,D57)</f>
        <v>0</v>
      </c>
      <c r="N57" s="57"/>
      <c r="O57" s="57"/>
      <c r="P57" s="57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s="59" customFormat="1" ht="17.25" hidden="1" thickTop="1" thickBot="1">
      <c r="A58" s="49" t="s">
        <v>59</v>
      </c>
      <c r="B58" s="49"/>
      <c r="C58" s="41"/>
      <c r="D58" s="45"/>
      <c r="E58" s="41"/>
      <c r="F58" s="45"/>
      <c r="G58" s="41"/>
      <c r="H58" s="45"/>
      <c r="I58" s="41"/>
      <c r="J58" s="45"/>
      <c r="K58" s="41"/>
      <c r="L58" s="45"/>
      <c r="M58" s="27">
        <f>SUM(L58,J58,H58,F58,D58)</f>
        <v>0</v>
      </c>
      <c r="N58" s="57"/>
      <c r="O58" s="57"/>
      <c r="P58" s="57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s="59" customFormat="1" ht="17.25" hidden="1" thickTop="1" thickBot="1">
      <c r="A59" s="49" t="s">
        <v>60</v>
      </c>
      <c r="B59" s="49"/>
      <c r="C59" s="41"/>
      <c r="D59" s="45"/>
      <c r="E59" s="41"/>
      <c r="F59" s="45"/>
      <c r="G59" s="41"/>
      <c r="H59" s="45"/>
      <c r="I59" s="41"/>
      <c r="J59" s="45"/>
      <c r="K59" s="41"/>
      <c r="L59" s="45"/>
      <c r="M59" s="27">
        <f>SUM(L59,J59,H59,F59,D59)</f>
        <v>0</v>
      </c>
      <c r="N59" s="57"/>
      <c r="O59" s="57"/>
      <c r="P59" s="57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s="59" customFormat="1" ht="20.25" hidden="1" customHeight="1" thickBot="1">
      <c r="A60" s="88" t="s">
        <v>61</v>
      </c>
      <c r="B60" s="88"/>
      <c r="C60" s="42"/>
      <c r="D60" s="42">
        <f>SUM(D56:D59)</f>
        <v>0</v>
      </c>
      <c r="E60" s="42"/>
      <c r="F60" s="42">
        <f>SUM(F56:F59)</f>
        <v>0</v>
      </c>
      <c r="G60" s="42"/>
      <c r="H60" s="42">
        <f>SUM(H56:H59)</f>
        <v>0</v>
      </c>
      <c r="I60" s="42"/>
      <c r="J60" s="42">
        <f>SUM(J56:J59)</f>
        <v>0</v>
      </c>
      <c r="K60" s="42"/>
      <c r="L60" s="42">
        <f>SUM(L56:L59)</f>
        <v>0</v>
      </c>
      <c r="M60" s="42">
        <f>SUM(L60,J60,H60,F60,D60)</f>
        <v>0</v>
      </c>
      <c r="N60" s="57"/>
      <c r="O60" s="57"/>
      <c r="P60" s="57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23.25" hidden="1" customHeight="1" thickTop="1" thickBot="1">
      <c r="A61" s="91" t="s">
        <v>62</v>
      </c>
      <c r="B61" s="91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15"/>
      <c r="O61" s="15"/>
      <c r="P61" s="15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7.25" hidden="1" thickTop="1" thickBot="1">
      <c r="A62" s="44" t="s">
        <v>41</v>
      </c>
      <c r="B62" s="44"/>
      <c r="C62" s="41"/>
      <c r="D62" s="45"/>
      <c r="E62" s="41"/>
      <c r="F62" s="45"/>
      <c r="G62" s="41"/>
      <c r="H62" s="45"/>
      <c r="I62" s="41"/>
      <c r="J62" s="45"/>
      <c r="K62" s="41"/>
      <c r="L62" s="45"/>
      <c r="M62" s="27">
        <f>SUM(L62,J62,H62,F62,D62)</f>
        <v>0</v>
      </c>
      <c r="N62" s="15"/>
      <c r="O62" s="15"/>
      <c r="P62" s="15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7.25" hidden="1" thickTop="1" thickBot="1">
      <c r="A63" s="44" t="s">
        <v>42</v>
      </c>
      <c r="B63" s="44"/>
      <c r="C63" s="41"/>
      <c r="D63" s="45"/>
      <c r="E63" s="41"/>
      <c r="F63" s="45"/>
      <c r="G63" s="41"/>
      <c r="H63" s="45"/>
      <c r="I63" s="41"/>
      <c r="J63" s="45"/>
      <c r="K63" s="41"/>
      <c r="L63" s="45"/>
      <c r="M63" s="27">
        <f t="shared" ref="M63:M71" si="4">SUM(L63,J63,H63,F63,D63)</f>
        <v>0</v>
      </c>
      <c r="N63" s="15"/>
      <c r="O63" s="15"/>
      <c r="P63" s="15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7.25" hidden="1" thickTop="1" thickBot="1">
      <c r="A64" s="44" t="s">
        <v>43</v>
      </c>
      <c r="B64" s="44"/>
      <c r="C64" s="41"/>
      <c r="D64" s="45"/>
      <c r="E64" s="41"/>
      <c r="F64" s="45"/>
      <c r="G64" s="41"/>
      <c r="H64" s="45"/>
      <c r="I64" s="41"/>
      <c r="J64" s="45"/>
      <c r="K64" s="41"/>
      <c r="L64" s="45"/>
      <c r="M64" s="27">
        <f t="shared" si="4"/>
        <v>0</v>
      </c>
      <c r="N64" s="15"/>
      <c r="O64" s="15"/>
      <c r="P64" s="15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7.25" hidden="1" thickTop="1" thickBot="1">
      <c r="A65" s="44" t="s">
        <v>44</v>
      </c>
      <c r="B65" s="44"/>
      <c r="C65" s="41"/>
      <c r="D65" s="45"/>
      <c r="E65" s="41"/>
      <c r="F65" s="45"/>
      <c r="G65" s="41"/>
      <c r="H65" s="45"/>
      <c r="I65" s="41"/>
      <c r="J65" s="45"/>
      <c r="K65" s="41"/>
      <c r="L65" s="45"/>
      <c r="M65" s="27">
        <f t="shared" si="4"/>
        <v>0</v>
      </c>
      <c r="N65" s="15"/>
      <c r="O65" s="15"/>
      <c r="P65" s="15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7.25" hidden="1" thickTop="1" thickBot="1">
      <c r="A66" s="44" t="s">
        <v>45</v>
      </c>
      <c r="B66" s="44"/>
      <c r="C66" s="41"/>
      <c r="D66" s="45"/>
      <c r="E66" s="41"/>
      <c r="F66" s="45"/>
      <c r="G66" s="41"/>
      <c r="H66" s="45"/>
      <c r="I66" s="41"/>
      <c r="J66" s="45"/>
      <c r="K66" s="41"/>
      <c r="L66" s="45"/>
      <c r="M66" s="27">
        <f t="shared" si="4"/>
        <v>0</v>
      </c>
      <c r="N66" s="15"/>
      <c r="O66" s="15"/>
      <c r="P66" s="15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7.25" hidden="1" thickTop="1" thickBot="1">
      <c r="A67" s="44" t="s">
        <v>46</v>
      </c>
      <c r="B67" s="44"/>
      <c r="C67" s="41"/>
      <c r="D67" s="45"/>
      <c r="E67" s="41"/>
      <c r="F67" s="45"/>
      <c r="G67" s="41"/>
      <c r="H67" s="45"/>
      <c r="I67" s="41"/>
      <c r="J67" s="45"/>
      <c r="K67" s="41"/>
      <c r="L67" s="45"/>
      <c r="M67" s="27">
        <f t="shared" si="4"/>
        <v>0</v>
      </c>
      <c r="N67" s="15"/>
      <c r="O67" s="15"/>
      <c r="P67" s="15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7.25" hidden="1" thickTop="1" thickBot="1">
      <c r="A68" s="44" t="s">
        <v>47</v>
      </c>
      <c r="B68" s="44"/>
      <c r="C68" s="41"/>
      <c r="D68" s="45"/>
      <c r="E68" s="41"/>
      <c r="F68" s="45"/>
      <c r="G68" s="41"/>
      <c r="H68" s="45"/>
      <c r="I68" s="41"/>
      <c r="J68" s="45"/>
      <c r="K68" s="41"/>
      <c r="L68" s="45"/>
      <c r="M68" s="27">
        <f t="shared" si="4"/>
        <v>0</v>
      </c>
      <c r="N68" s="15"/>
      <c r="O68" s="15"/>
      <c r="P68" s="15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7.25" hidden="1" thickTop="1" thickBot="1">
      <c r="A69" s="44" t="s">
        <v>48</v>
      </c>
      <c r="B69" s="44"/>
      <c r="C69" s="41"/>
      <c r="D69" s="45"/>
      <c r="E69" s="41"/>
      <c r="F69" s="45"/>
      <c r="G69" s="41"/>
      <c r="H69" s="45"/>
      <c r="I69" s="41"/>
      <c r="J69" s="45"/>
      <c r="K69" s="41"/>
      <c r="L69" s="45"/>
      <c r="M69" s="27">
        <f t="shared" si="4"/>
        <v>0</v>
      </c>
      <c r="N69" s="15"/>
      <c r="O69" s="15"/>
      <c r="P69" s="15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7.25" hidden="1" thickTop="1" thickBot="1">
      <c r="A70" s="44" t="s">
        <v>49</v>
      </c>
      <c r="B70" s="44"/>
      <c r="C70" s="41"/>
      <c r="D70" s="45"/>
      <c r="E70" s="41"/>
      <c r="F70" s="45"/>
      <c r="G70" s="41"/>
      <c r="H70" s="45"/>
      <c r="I70" s="41"/>
      <c r="J70" s="45"/>
      <c r="K70" s="41"/>
      <c r="L70" s="45"/>
      <c r="M70" s="27">
        <f t="shared" si="4"/>
        <v>0</v>
      </c>
      <c r="N70" s="15"/>
      <c r="O70" s="15"/>
      <c r="P70" s="15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7.25" hidden="1" thickTop="1" thickBot="1">
      <c r="A71" s="44" t="s">
        <v>50</v>
      </c>
      <c r="B71" s="44"/>
      <c r="C71" s="41"/>
      <c r="D71" s="45"/>
      <c r="E71" s="41"/>
      <c r="F71" s="45"/>
      <c r="G71" s="41"/>
      <c r="H71" s="45"/>
      <c r="I71" s="41"/>
      <c r="J71" s="45"/>
      <c r="K71" s="41"/>
      <c r="L71" s="45"/>
      <c r="M71" s="27">
        <f t="shared" si="4"/>
        <v>0</v>
      </c>
      <c r="N71" s="15"/>
      <c r="O71" s="15"/>
      <c r="P71" s="15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7.25" hidden="1" thickTop="1" thickBot="1">
      <c r="A72" s="88" t="s">
        <v>63</v>
      </c>
      <c r="B72" s="88"/>
      <c r="C72" s="42"/>
      <c r="D72" s="42">
        <f>SUM(D62:D71)</f>
        <v>0</v>
      </c>
      <c r="E72" s="42"/>
      <c r="F72" s="42">
        <f>SUM(F62:F71)</f>
        <v>0</v>
      </c>
      <c r="G72" s="42"/>
      <c r="H72" s="42">
        <f>SUM(H62:H71)</f>
        <v>0</v>
      </c>
      <c r="I72" s="42"/>
      <c r="J72" s="42">
        <f>SUM(J62:J71)</f>
        <v>0</v>
      </c>
      <c r="K72" s="42"/>
      <c r="L72" s="42">
        <f>SUM(L62:L71)</f>
        <v>0</v>
      </c>
      <c r="M72" s="42">
        <f>SUM(L72,J72,H72,F72,D72)</f>
        <v>0</v>
      </c>
      <c r="N72" s="15"/>
      <c r="O72" s="15"/>
      <c r="P72" s="15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s="59" customFormat="1" ht="22.5" hidden="1" customHeight="1" thickTop="1" thickBot="1">
      <c r="A73" s="91" t="s">
        <v>64</v>
      </c>
      <c r="B73" s="91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57"/>
      <c r="O73" s="57"/>
      <c r="P73" s="57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spans="1:26" s="59" customFormat="1" ht="17.25" hidden="1" thickTop="1" thickBot="1">
      <c r="A74" s="44"/>
      <c r="B74" s="44"/>
      <c r="C74" s="41"/>
      <c r="D74" s="45"/>
      <c r="E74" s="41"/>
      <c r="F74" s="45"/>
      <c r="G74" s="41"/>
      <c r="H74" s="45"/>
      <c r="I74" s="41"/>
      <c r="J74" s="45"/>
      <c r="K74" s="41"/>
      <c r="L74" s="45"/>
      <c r="M74" s="27">
        <f>SUM(L74,J74,H74,F74,D74)</f>
        <v>0</v>
      </c>
      <c r="N74" s="57"/>
      <c r="O74" s="57"/>
      <c r="P74" s="57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s="59" customFormat="1" ht="17.25" hidden="1" thickTop="1" thickBot="1">
      <c r="A75" s="44"/>
      <c r="B75" s="44"/>
      <c r="C75" s="41"/>
      <c r="D75" s="45"/>
      <c r="E75" s="41"/>
      <c r="F75" s="45"/>
      <c r="G75" s="41"/>
      <c r="H75" s="45"/>
      <c r="I75" s="41"/>
      <c r="J75" s="45"/>
      <c r="K75" s="41"/>
      <c r="L75" s="45"/>
      <c r="M75" s="27">
        <f>SUM(L75,J75,H75,F75,D75)</f>
        <v>0</v>
      </c>
      <c r="N75" s="57"/>
      <c r="O75" s="57"/>
      <c r="P75" s="57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7.25" hidden="1" thickTop="1" thickBot="1">
      <c r="A76" s="88" t="s">
        <v>65</v>
      </c>
      <c r="B76" s="88"/>
      <c r="C76" s="42"/>
      <c r="D76" s="42">
        <f>SUM(D74)</f>
        <v>0</v>
      </c>
      <c r="E76" s="42"/>
      <c r="F76" s="42">
        <f>SUM(F74)</f>
        <v>0</v>
      </c>
      <c r="G76" s="42"/>
      <c r="H76" s="42">
        <f>SUM(H74:H74)</f>
        <v>0</v>
      </c>
      <c r="I76" s="42"/>
      <c r="J76" s="42">
        <f>SUM(J74:J74)</f>
        <v>0</v>
      </c>
      <c r="K76" s="42"/>
      <c r="L76" s="42">
        <f>SUM(L74:L74)</f>
        <v>0</v>
      </c>
      <c r="M76" s="42">
        <f>SUM(L76,J76,H76,F76,D76)</f>
        <v>0</v>
      </c>
      <c r="N76" s="15"/>
      <c r="O76" s="15"/>
      <c r="P76" s="15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s="59" customFormat="1" ht="22.5" hidden="1" customHeight="1" thickTop="1" thickBot="1">
      <c r="A77" s="91" t="s">
        <v>66</v>
      </c>
      <c r="B77" s="91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57"/>
      <c r="O77" s="57"/>
      <c r="P77" s="57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spans="1:26" s="59" customFormat="1" ht="17.25" hidden="1" thickTop="1" thickBot="1">
      <c r="A78" s="44" t="s">
        <v>41</v>
      </c>
      <c r="B78" s="44"/>
      <c r="C78" s="41"/>
      <c r="D78" s="45"/>
      <c r="E78" s="41"/>
      <c r="F78" s="45"/>
      <c r="G78" s="41"/>
      <c r="H78" s="45"/>
      <c r="I78" s="41"/>
      <c r="J78" s="45"/>
      <c r="K78" s="41"/>
      <c r="L78" s="45"/>
      <c r="M78" s="27">
        <f>SUM(L78,J78,H78,F78,D78)</f>
        <v>0</v>
      </c>
      <c r="N78" s="57"/>
      <c r="O78" s="57"/>
      <c r="P78" s="57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spans="1:26" s="59" customFormat="1" ht="17.25" hidden="1" thickTop="1" thickBot="1">
      <c r="A79" s="44" t="s">
        <v>42</v>
      </c>
      <c r="B79" s="44"/>
      <c r="C79" s="41"/>
      <c r="D79" s="45"/>
      <c r="E79" s="41"/>
      <c r="F79" s="45"/>
      <c r="G79" s="41"/>
      <c r="H79" s="45"/>
      <c r="I79" s="41"/>
      <c r="J79" s="45"/>
      <c r="K79" s="41"/>
      <c r="L79" s="45"/>
      <c r="M79" s="27">
        <f>SUM(L79,J79,H79,F79,D79)</f>
        <v>0</v>
      </c>
      <c r="N79" s="57"/>
      <c r="O79" s="57"/>
      <c r="P79" s="57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spans="1:26" s="59" customFormat="1" ht="17.25" hidden="1" thickTop="1" thickBot="1">
      <c r="A80" s="44" t="s">
        <v>43</v>
      </c>
      <c r="B80" s="44"/>
      <c r="C80" s="41"/>
      <c r="D80" s="45"/>
      <c r="E80" s="41"/>
      <c r="F80" s="45"/>
      <c r="G80" s="41"/>
      <c r="H80" s="45"/>
      <c r="I80" s="41"/>
      <c r="J80" s="45"/>
      <c r="K80" s="41"/>
      <c r="L80" s="45"/>
      <c r="M80" s="27">
        <f>SUM(L80,J80,H80,F80,D80)</f>
        <v>0</v>
      </c>
      <c r="N80" s="57"/>
      <c r="O80" s="57"/>
      <c r="P80" s="57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spans="1:26" s="59" customFormat="1" ht="17.25" hidden="1" thickTop="1" thickBot="1">
      <c r="A81" s="88" t="s">
        <v>67</v>
      </c>
      <c r="B81" s="88"/>
      <c r="C81" s="42"/>
      <c r="D81" s="42">
        <f>SUM(D78:D79)</f>
        <v>0</v>
      </c>
      <c r="E81" s="42"/>
      <c r="F81" s="42">
        <f>SUM(F78:F79)</f>
        <v>0</v>
      </c>
      <c r="G81" s="42"/>
      <c r="H81" s="42">
        <f>SUM(H78:H79)</f>
        <v>0</v>
      </c>
      <c r="I81" s="42"/>
      <c r="J81" s="42">
        <f>SUM(J78:J79)</f>
        <v>0</v>
      </c>
      <c r="K81" s="42"/>
      <c r="L81" s="42">
        <f>SUM(L78:L79)</f>
        <v>0</v>
      </c>
      <c r="M81" s="42">
        <f>SUM(L81,J81,H81,F81,D81)</f>
        <v>0</v>
      </c>
      <c r="N81" s="57"/>
      <c r="O81" s="57"/>
      <c r="P81" s="57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spans="1:26" s="59" customFormat="1" ht="22.5" hidden="1" customHeight="1" thickTop="1" thickBot="1">
      <c r="A82" s="91" t="s">
        <v>68</v>
      </c>
      <c r="B82" s="91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57"/>
      <c r="O82" s="57"/>
      <c r="P82" s="57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6" s="59" customFormat="1" ht="16.5" hidden="1" thickTop="1">
      <c r="A83" s="44" t="s">
        <v>69</v>
      </c>
      <c r="B83" s="44"/>
      <c r="C83" s="41"/>
      <c r="D83" s="45"/>
      <c r="E83" s="41"/>
      <c r="F83" s="45"/>
      <c r="G83" s="41"/>
      <c r="H83" s="45"/>
      <c r="I83" s="41"/>
      <c r="J83" s="45"/>
      <c r="K83" s="41"/>
      <c r="L83" s="45"/>
      <c r="M83" s="27">
        <f>SUM(L83,J83,H83,F83,D83)</f>
        <v>0</v>
      </c>
      <c r="N83" s="57"/>
      <c r="O83" s="57"/>
      <c r="P83" s="57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s="59" customFormat="1" ht="16.5" hidden="1" thickTop="1">
      <c r="A84" s="44" t="s">
        <v>70</v>
      </c>
      <c r="B84" s="44"/>
      <c r="C84" s="41"/>
      <c r="D84" s="45"/>
      <c r="E84" s="41"/>
      <c r="F84" s="45"/>
      <c r="G84" s="41"/>
      <c r="H84" s="45"/>
      <c r="I84" s="41"/>
      <c r="J84" s="45"/>
      <c r="K84" s="41"/>
      <c r="L84" s="45"/>
      <c r="M84" s="27">
        <f>SUM(L84,J84,H84,F84,D84)</f>
        <v>0</v>
      </c>
      <c r="N84" s="57"/>
      <c r="O84" s="57"/>
      <c r="P84" s="57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s="59" customFormat="1" ht="16.5" hidden="1" thickTop="1">
      <c r="A85" s="44" t="s">
        <v>71</v>
      </c>
      <c r="B85" s="44"/>
      <c r="C85" s="41"/>
      <c r="D85" s="45"/>
      <c r="E85" s="41"/>
      <c r="F85" s="45"/>
      <c r="G85" s="41"/>
      <c r="H85" s="45"/>
      <c r="I85" s="41"/>
      <c r="J85" s="45"/>
      <c r="K85" s="41"/>
      <c r="L85" s="45"/>
      <c r="M85" s="27">
        <f t="shared" ref="M85:M92" si="5">SUM(L85,J85,H85,F85,D85)</f>
        <v>0</v>
      </c>
      <c r="N85" s="57"/>
      <c r="O85" s="57"/>
      <c r="P85" s="57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s="59" customFormat="1" ht="16.5" hidden="1" thickTop="1">
      <c r="A86" s="44" t="s">
        <v>72</v>
      </c>
      <c r="B86" s="44"/>
      <c r="C86" s="60"/>
      <c r="D86" s="45"/>
      <c r="E86" s="60"/>
      <c r="F86" s="45"/>
      <c r="G86" s="60"/>
      <c r="H86" s="45"/>
      <c r="I86" s="60"/>
      <c r="J86" s="45"/>
      <c r="K86" s="60"/>
      <c r="L86" s="45"/>
      <c r="M86" s="27">
        <f t="shared" si="5"/>
        <v>0</v>
      </c>
      <c r="N86" s="57"/>
      <c r="O86" s="57"/>
      <c r="P86" s="57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s="59" customFormat="1" ht="16.5" hidden="1" thickTop="1">
      <c r="A87" s="44" t="s">
        <v>73</v>
      </c>
      <c r="B87" s="44"/>
      <c r="C87" s="60"/>
      <c r="D87" s="45"/>
      <c r="E87" s="60"/>
      <c r="F87" s="45"/>
      <c r="G87" s="60"/>
      <c r="H87" s="45"/>
      <c r="I87" s="60"/>
      <c r="J87" s="45"/>
      <c r="K87" s="60"/>
      <c r="L87" s="45"/>
      <c r="M87" s="27">
        <f t="shared" si="5"/>
        <v>0</v>
      </c>
      <c r="N87" s="57"/>
      <c r="O87" s="57"/>
      <c r="P87" s="57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s="59" customFormat="1" ht="16.5" hidden="1" thickTop="1">
      <c r="A88" s="44" t="s">
        <v>74</v>
      </c>
      <c r="B88" s="44"/>
      <c r="C88" s="60"/>
      <c r="D88" s="45"/>
      <c r="E88" s="60"/>
      <c r="F88" s="45"/>
      <c r="G88" s="60"/>
      <c r="H88" s="45"/>
      <c r="I88" s="60"/>
      <c r="J88" s="45"/>
      <c r="K88" s="60"/>
      <c r="L88" s="45"/>
      <c r="M88" s="27">
        <f t="shared" si="5"/>
        <v>0</v>
      </c>
      <c r="N88" s="57"/>
      <c r="O88" s="57"/>
      <c r="P88" s="57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s="59" customFormat="1" ht="16.5" hidden="1" thickTop="1">
      <c r="A89" s="44" t="s">
        <v>75</v>
      </c>
      <c r="B89" s="44"/>
      <c r="C89" s="60"/>
      <c r="D89" s="45"/>
      <c r="E89" s="60"/>
      <c r="F89" s="45"/>
      <c r="G89" s="60"/>
      <c r="H89" s="45"/>
      <c r="I89" s="60"/>
      <c r="J89" s="45"/>
      <c r="K89" s="60"/>
      <c r="L89" s="45"/>
      <c r="M89" s="27">
        <f t="shared" si="5"/>
        <v>0</v>
      </c>
      <c r="N89" s="57"/>
      <c r="O89" s="57"/>
      <c r="P89" s="57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s="59" customFormat="1" ht="16.5" hidden="1" thickTop="1">
      <c r="A90" s="44" t="s">
        <v>76</v>
      </c>
      <c r="B90" s="44"/>
      <c r="C90" s="60"/>
      <c r="D90" s="45"/>
      <c r="E90" s="60"/>
      <c r="F90" s="45"/>
      <c r="G90" s="60"/>
      <c r="H90" s="45"/>
      <c r="I90" s="60"/>
      <c r="J90" s="45"/>
      <c r="K90" s="60"/>
      <c r="L90" s="45"/>
      <c r="M90" s="27">
        <f t="shared" si="5"/>
        <v>0</v>
      </c>
      <c r="N90" s="57"/>
      <c r="O90" s="57"/>
      <c r="P90" s="57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s="59" customFormat="1" ht="16.5" hidden="1" thickTop="1">
      <c r="A91" s="44" t="s">
        <v>77</v>
      </c>
      <c r="B91" s="44"/>
      <c r="C91" s="60"/>
      <c r="D91" s="45"/>
      <c r="E91" s="60"/>
      <c r="F91" s="45"/>
      <c r="G91" s="60"/>
      <c r="H91" s="45"/>
      <c r="I91" s="60"/>
      <c r="J91" s="45"/>
      <c r="K91" s="60"/>
      <c r="L91" s="45"/>
      <c r="M91" s="27">
        <f t="shared" si="5"/>
        <v>0</v>
      </c>
      <c r="N91" s="57"/>
      <c r="O91" s="57"/>
      <c r="P91" s="57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s="59" customFormat="1" ht="16.5" hidden="1" thickTop="1">
      <c r="A92" s="44" t="s">
        <v>78</v>
      </c>
      <c r="B92" s="44"/>
      <c r="C92" s="60"/>
      <c r="D92" s="45"/>
      <c r="E92" s="60"/>
      <c r="F92" s="45"/>
      <c r="G92" s="60"/>
      <c r="H92" s="45"/>
      <c r="I92" s="60"/>
      <c r="J92" s="45"/>
      <c r="K92" s="60"/>
      <c r="L92" s="45"/>
      <c r="M92" s="27">
        <f t="shared" si="5"/>
        <v>0</v>
      </c>
      <c r="N92" s="57"/>
      <c r="O92" s="57"/>
      <c r="P92" s="57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s="59" customFormat="1" ht="17.25" hidden="1" thickTop="1" thickBot="1">
      <c r="A93" s="92" t="s">
        <v>79</v>
      </c>
      <c r="B93" s="92"/>
      <c r="C93" s="29"/>
      <c r="D93" s="29">
        <f>SUM(D83:D92)</f>
        <v>0</v>
      </c>
      <c r="E93" s="29"/>
      <c r="F93" s="29">
        <f>SUM(F83:F92)</f>
        <v>0</v>
      </c>
      <c r="G93" s="29"/>
      <c r="H93" s="29">
        <f>SUM(H83:H92)</f>
        <v>0</v>
      </c>
      <c r="I93" s="29"/>
      <c r="J93" s="29">
        <f>SUM(J83:J92)</f>
        <v>0</v>
      </c>
      <c r="K93" s="29"/>
      <c r="L93" s="29">
        <f>SUM(L83:L92)</f>
        <v>0</v>
      </c>
      <c r="M93" s="29">
        <f>SUM(L93,J93,H93,F93,D93)</f>
        <v>0</v>
      </c>
      <c r="N93" s="57"/>
      <c r="O93" s="57"/>
      <c r="P93" s="57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s="59" customFormat="1" ht="17.25" hidden="1" thickTop="1" thickBot="1">
      <c r="A94" s="93" t="s">
        <v>80</v>
      </c>
      <c r="B94" s="93"/>
      <c r="C94" s="29"/>
      <c r="D94" s="29">
        <f>'[1]Subaward Worksheet'!B35</f>
        <v>0</v>
      </c>
      <c r="E94" s="29"/>
      <c r="F94" s="29">
        <f>'[1]Subaward Worksheet'!C35</f>
        <v>0</v>
      </c>
      <c r="G94" s="29"/>
      <c r="H94" s="29">
        <f>'[1]Subaward Worksheet'!D35</f>
        <v>0</v>
      </c>
      <c r="I94" s="29"/>
      <c r="J94" s="29">
        <f>'[1]Subaward Worksheet'!E35</f>
        <v>0</v>
      </c>
      <c r="K94" s="29"/>
      <c r="L94" s="29">
        <f>'[1]Subaward Worksheet'!F35</f>
        <v>0</v>
      </c>
      <c r="M94" s="29"/>
      <c r="N94" s="57"/>
      <c r="O94" s="57"/>
      <c r="P94" s="57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s="59" customFormat="1" ht="17.25" hidden="1" thickTop="1" thickBot="1">
      <c r="A95" s="93" t="s">
        <v>81</v>
      </c>
      <c r="B95" s="93"/>
      <c r="C95" s="29"/>
      <c r="D95" s="29">
        <f>'[1]Subaward Worksheet'!$B$36</f>
        <v>0</v>
      </c>
      <c r="E95" s="29"/>
      <c r="F95" s="29">
        <f>'[1]Subaward Worksheet'!$C$36</f>
        <v>0</v>
      </c>
      <c r="G95" s="29"/>
      <c r="H95" s="29">
        <f>'[1]Subaward Worksheet'!$D$36</f>
        <v>0</v>
      </c>
      <c r="I95" s="29"/>
      <c r="J95" s="29">
        <f>'[1]Subaward Worksheet'!$E$36</f>
        <v>0</v>
      </c>
      <c r="K95" s="29"/>
      <c r="L95" s="29">
        <f>'[1]Subaward Worksheet'!$F$36</f>
        <v>0</v>
      </c>
      <c r="M95" s="29">
        <f>SUM(L95,J95,H95,F95,D95)</f>
        <v>0</v>
      </c>
      <c r="N95" s="57"/>
      <c r="O95" s="57"/>
      <c r="P95" s="57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s="59" customFormat="1" ht="22.5" hidden="1" customHeight="1" thickTop="1" thickBot="1">
      <c r="A96" s="61" t="s">
        <v>82</v>
      </c>
      <c r="B96" s="62" t="s">
        <v>83</v>
      </c>
      <c r="C96" s="62" t="s">
        <v>84</v>
      </c>
      <c r="D96" s="39"/>
      <c r="E96" s="62" t="s">
        <v>84</v>
      </c>
      <c r="F96" s="39"/>
      <c r="G96" s="62" t="s">
        <v>84</v>
      </c>
      <c r="H96" s="39"/>
      <c r="I96" s="62" t="s">
        <v>84</v>
      </c>
      <c r="J96" s="39"/>
      <c r="K96" s="62" t="s">
        <v>84</v>
      </c>
      <c r="L96" s="39"/>
      <c r="M96" s="39"/>
      <c r="N96" s="57"/>
      <c r="O96" s="57"/>
      <c r="P96" s="57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s="59" customFormat="1" ht="15" hidden="1" customHeight="1" thickTop="1">
      <c r="A97" s="63" t="s">
        <v>85</v>
      </c>
      <c r="B97" s="64">
        <f>INDEX('[1]Ship rates'!A1:B9, MATCH(A97, ShipRates,0 ), 2)</f>
        <v>0</v>
      </c>
      <c r="C97" s="60">
        <v>0</v>
      </c>
      <c r="D97" s="32">
        <f>B97*C97</f>
        <v>0</v>
      </c>
      <c r="E97" s="60"/>
      <c r="F97" s="32">
        <f>29500*E97</f>
        <v>0</v>
      </c>
      <c r="G97" s="60"/>
      <c r="H97" s="32">
        <f>29500*G97</f>
        <v>0</v>
      </c>
      <c r="I97" s="60"/>
      <c r="J97" s="32">
        <f>29500*I97</f>
        <v>0</v>
      </c>
      <c r="K97" s="60"/>
      <c r="L97" s="32">
        <f>29500*K97</f>
        <v>0</v>
      </c>
      <c r="M97" s="27">
        <f>SUM(L97,J97,H97,F97,D97)</f>
        <v>0</v>
      </c>
      <c r="N97" s="57"/>
      <c r="O97" s="57"/>
      <c r="P97" s="57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s="59" customFormat="1" ht="15" hidden="1" customHeight="1">
      <c r="A98" s="63" t="s">
        <v>85</v>
      </c>
      <c r="B98" s="64">
        <f>INDEX('[1]Ship rates'!A1:B9, MATCH(A98, ShipRates,0 ), 2)</f>
        <v>0</v>
      </c>
      <c r="C98" s="60">
        <v>0</v>
      </c>
      <c r="D98" s="32">
        <f>B98*C98</f>
        <v>0</v>
      </c>
      <c r="E98" s="60"/>
      <c r="F98" s="32">
        <f>16900*E98</f>
        <v>0</v>
      </c>
      <c r="G98" s="60"/>
      <c r="H98" s="32">
        <f>16900*G98</f>
        <v>0</v>
      </c>
      <c r="I98" s="60"/>
      <c r="J98" s="32">
        <f>16900*I98</f>
        <v>0</v>
      </c>
      <c r="K98" s="60"/>
      <c r="L98" s="32">
        <f>16900*K98</f>
        <v>0</v>
      </c>
      <c r="M98" s="27">
        <f>SUM(L98,J98,H98,F98,D98)</f>
        <v>0</v>
      </c>
      <c r="N98" s="57"/>
      <c r="O98" s="57"/>
      <c r="P98" s="57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s="59" customFormat="1" ht="15" hidden="1" customHeight="1">
      <c r="A99" s="65"/>
      <c r="B99" s="49"/>
      <c r="C99" s="60">
        <v>0</v>
      </c>
      <c r="D99" s="32">
        <f>B99*C99</f>
        <v>0</v>
      </c>
      <c r="E99" s="60"/>
      <c r="F99" s="32">
        <f>B99*E99</f>
        <v>0</v>
      </c>
      <c r="G99" s="60"/>
      <c r="H99" s="32">
        <f>B99*G99</f>
        <v>0</v>
      </c>
      <c r="I99" s="60"/>
      <c r="J99" s="32">
        <f>B99*I99</f>
        <v>0</v>
      </c>
      <c r="K99" s="60"/>
      <c r="L99" s="32">
        <f>B99*K99</f>
        <v>0</v>
      </c>
      <c r="M99" s="27">
        <f>SUM(L99,J99,H99,F99,D99)</f>
        <v>0</v>
      </c>
      <c r="N99" s="57"/>
      <c r="O99" s="57"/>
      <c r="P99" s="57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s="59" customFormat="1" ht="17.25" hidden="1" thickTop="1" thickBot="1">
      <c r="A100" s="65"/>
      <c r="B100" s="49"/>
      <c r="C100" s="66"/>
      <c r="D100" s="32">
        <f>B100*C100</f>
        <v>0</v>
      </c>
      <c r="E100" s="66"/>
      <c r="F100" s="67">
        <f>B100*E100</f>
        <v>0</v>
      </c>
      <c r="G100" s="66"/>
      <c r="H100" s="67">
        <f>B100*G100</f>
        <v>0</v>
      </c>
      <c r="I100" s="66"/>
      <c r="J100" s="67">
        <f>B100*I100</f>
        <v>0</v>
      </c>
      <c r="K100" s="66"/>
      <c r="L100" s="67">
        <f>B100*K100</f>
        <v>0</v>
      </c>
      <c r="M100" s="68">
        <f>SUM(L100,J100,H100,F100,D100)</f>
        <v>0</v>
      </c>
      <c r="N100" s="57"/>
      <c r="O100" s="57"/>
      <c r="P100" s="57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s="59" customFormat="1" ht="17.25" hidden="1" thickTop="1" thickBot="1">
      <c r="A101" s="88" t="s">
        <v>86</v>
      </c>
      <c r="B101" s="88"/>
      <c r="C101" s="69"/>
      <c r="D101" s="69">
        <f>SUM(D97:D100)</f>
        <v>0</v>
      </c>
      <c r="E101" s="69"/>
      <c r="F101" s="69">
        <f>SUM(F97:F99)</f>
        <v>0</v>
      </c>
      <c r="G101" s="69"/>
      <c r="H101" s="69">
        <f>SUM(H97:H99)</f>
        <v>0</v>
      </c>
      <c r="I101" s="69"/>
      <c r="J101" s="69">
        <f>SUM(J97:J99)</f>
        <v>0</v>
      </c>
      <c r="K101" s="69"/>
      <c r="L101" s="69">
        <f>SUM(L97:L99)</f>
        <v>0</v>
      </c>
      <c r="M101" s="69">
        <f>SUM(L101,J101,H101,F101,D101)</f>
        <v>0</v>
      </c>
      <c r="N101" s="57"/>
      <c r="O101" s="57"/>
      <c r="P101" s="57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s="59" customFormat="1" ht="22.5" hidden="1" customHeight="1" thickTop="1" thickBot="1">
      <c r="A102" s="91" t="s">
        <v>87</v>
      </c>
      <c r="B102" s="91"/>
      <c r="C102" s="62" t="s">
        <v>88</v>
      </c>
      <c r="D102" s="39"/>
      <c r="E102" s="62" t="s">
        <v>88</v>
      </c>
      <c r="F102" s="39"/>
      <c r="G102" s="62" t="s">
        <v>88</v>
      </c>
      <c r="H102" s="39"/>
      <c r="I102" s="62" t="s">
        <v>88</v>
      </c>
      <c r="J102" s="39"/>
      <c r="K102" s="62" t="s">
        <v>88</v>
      </c>
      <c r="L102" s="39"/>
      <c r="M102" s="39"/>
      <c r="N102" s="57"/>
      <c r="O102" s="57"/>
      <c r="P102" s="57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s="59" customFormat="1" ht="16.5" hidden="1" thickTop="1">
      <c r="A103" s="49" t="s">
        <v>89</v>
      </c>
      <c r="B103" s="49"/>
      <c r="C103" s="60">
        <v>0</v>
      </c>
      <c r="D103" s="70">
        <f>(C103*'[1]Salary Worksheet'!D32)</f>
        <v>0</v>
      </c>
      <c r="E103" s="60">
        <v>0</v>
      </c>
      <c r="F103" s="70">
        <f>(E103*'[1]Salary Worksheet'!E32)</f>
        <v>0</v>
      </c>
      <c r="G103" s="60">
        <v>0</v>
      </c>
      <c r="H103" s="70">
        <f>(G103*'[1]Salary Worksheet'!F32)</f>
        <v>0</v>
      </c>
      <c r="I103" s="60">
        <v>0</v>
      </c>
      <c r="J103" s="70">
        <f>(I103*'[1]Salary Worksheet'!G32)</f>
        <v>0</v>
      </c>
      <c r="K103" s="60">
        <v>0</v>
      </c>
      <c r="L103" s="70">
        <f>(K103*'[1]Salary Worksheet'!H32)</f>
        <v>0</v>
      </c>
      <c r="M103" s="27">
        <f>SUM(L103,J103,H103,F103,D103)</f>
        <v>0</v>
      </c>
      <c r="N103" s="57"/>
      <c r="O103" s="57"/>
      <c r="P103" s="57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s="59" customFormat="1" ht="15.75" hidden="1">
      <c r="A104" s="49" t="s">
        <v>90</v>
      </c>
      <c r="B104" s="49"/>
      <c r="C104" s="60">
        <v>0</v>
      </c>
      <c r="D104" s="70">
        <f>(C104*'[1]Salary Worksheet'!D33)</f>
        <v>0</v>
      </c>
      <c r="E104" s="60">
        <v>0</v>
      </c>
      <c r="F104" s="70">
        <f>(E104*'[1]Salary Worksheet'!E33)</f>
        <v>0</v>
      </c>
      <c r="G104" s="60">
        <v>0</v>
      </c>
      <c r="H104" s="70">
        <f>(G104*'[1]Salary Worksheet'!F33)</f>
        <v>0</v>
      </c>
      <c r="I104" s="60">
        <v>0</v>
      </c>
      <c r="J104" s="70">
        <f>(I104*'[1]Salary Worksheet'!G33)</f>
        <v>0</v>
      </c>
      <c r="K104" s="60">
        <v>0</v>
      </c>
      <c r="L104" s="70">
        <f>(K104*'[1]Salary Worksheet'!H33)</f>
        <v>0</v>
      </c>
      <c r="M104" s="27">
        <f>SUM(L104,J104,H104,F104,D104)</f>
        <v>0</v>
      </c>
      <c r="N104" s="57"/>
      <c r="O104" s="57"/>
      <c r="P104" s="57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6.5" hidden="1" thickBot="1">
      <c r="A105" s="88" t="s">
        <v>91</v>
      </c>
      <c r="B105" s="88"/>
      <c r="C105" s="42"/>
      <c r="D105" s="42">
        <f>SUM(D103:D104)</f>
        <v>0</v>
      </c>
      <c r="E105" s="42"/>
      <c r="F105" s="42">
        <f>SUM(F103:F104)</f>
        <v>0</v>
      </c>
      <c r="G105" s="42"/>
      <c r="H105" s="42">
        <f>SUM(H103:H104)</f>
        <v>0</v>
      </c>
      <c r="I105" s="42"/>
      <c r="J105" s="42">
        <f>SUM(J103:J104)</f>
        <v>0</v>
      </c>
      <c r="K105" s="42"/>
      <c r="L105" s="42">
        <f>SUM(L103:L104)</f>
        <v>0</v>
      </c>
      <c r="M105" s="42">
        <f>SUM(L105,J105,H105,F105,D105)</f>
        <v>0</v>
      </c>
      <c r="N105" s="15"/>
      <c r="O105" s="15"/>
      <c r="P105" s="15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s="59" customFormat="1" ht="22.5" hidden="1" customHeight="1" thickTop="1" thickBot="1">
      <c r="A106" s="61" t="s">
        <v>92</v>
      </c>
      <c r="B106" s="11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57"/>
      <c r="O106" s="57"/>
      <c r="P106" s="57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s="59" customFormat="1" ht="17.25" hidden="1" thickTop="1" thickBot="1">
      <c r="A107" s="44"/>
      <c r="B107" s="44"/>
      <c r="C107" s="41"/>
      <c r="D107" s="45"/>
      <c r="E107" s="41"/>
      <c r="F107" s="45"/>
      <c r="G107" s="41"/>
      <c r="H107" s="45"/>
      <c r="I107" s="41"/>
      <c r="J107" s="45"/>
      <c r="K107" s="41"/>
      <c r="L107" s="45"/>
      <c r="M107" s="27">
        <f t="shared" ref="M107:M113" si="6">SUM(L107,J107,H107,F107,D107)</f>
        <v>0</v>
      </c>
      <c r="N107" s="57"/>
      <c r="O107" s="57"/>
      <c r="P107" s="57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7.25" hidden="1" thickTop="1" thickBot="1">
      <c r="A108" s="89" t="s">
        <v>93</v>
      </c>
      <c r="B108" s="89"/>
      <c r="C108" s="71"/>
      <c r="D108" s="71">
        <f>SUM(D107)</f>
        <v>0</v>
      </c>
      <c r="E108" s="71"/>
      <c r="F108" s="71">
        <f>SUM(F107)</f>
        <v>0</v>
      </c>
      <c r="G108" s="71"/>
      <c r="H108" s="71">
        <f>SUM(H107:H107)</f>
        <v>0</v>
      </c>
      <c r="I108" s="71"/>
      <c r="J108" s="71">
        <f>SUM(J107:J107)</f>
        <v>0</v>
      </c>
      <c r="K108" s="71"/>
      <c r="L108" s="71">
        <f>SUM(L107:L107)</f>
        <v>0</v>
      </c>
      <c r="M108" s="71">
        <f t="shared" si="6"/>
        <v>0</v>
      </c>
      <c r="N108" s="15"/>
      <c r="O108" s="15"/>
      <c r="P108" s="15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29.25" customHeight="1" thickTop="1" thickBot="1">
      <c r="A109" s="72"/>
      <c r="B109" s="72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15"/>
      <c r="O109" s="15"/>
      <c r="P109" s="15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0" customHeight="1" thickTop="1">
      <c r="A110" s="74" t="s">
        <v>94</v>
      </c>
      <c r="B110" s="75"/>
      <c r="C110" s="76"/>
      <c r="D110" s="77">
        <f>SUM(D108,D105,D101,D93,D81,D76,D72,D60,D54,D50,D38)</f>
        <v>26490.090400000001</v>
      </c>
      <c r="E110" s="77"/>
      <c r="F110" s="77">
        <f>SUM(F108,F105,F101,F93,F81,F76,F72,F60,F54,F50,F38)</f>
        <v>99458.282399999982</v>
      </c>
      <c r="G110" s="77"/>
      <c r="H110" s="77">
        <f>SUM(H108,H105,H101,H93,H81,H76,H72,H60,H54,H50,H38)</f>
        <v>0</v>
      </c>
      <c r="I110" s="77"/>
      <c r="J110" s="77">
        <f>SUM(J108,J105,J101,J93,J81,J76,J72,J60,J54,J50,J38)</f>
        <v>0</v>
      </c>
      <c r="K110" s="77"/>
      <c r="L110" s="77">
        <f>SUM(L108,L105,L101,L93,L81,L76,L72,L60,L54,L50,L38)</f>
        <v>0</v>
      </c>
      <c r="M110" s="77">
        <f t="shared" si="6"/>
        <v>125948.37279999998</v>
      </c>
      <c r="N110" s="15"/>
      <c r="O110" s="15"/>
      <c r="P110" s="15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0" customHeight="1">
      <c r="A111" s="90" t="s">
        <v>95</v>
      </c>
      <c r="B111" s="90"/>
      <c r="C111" s="90"/>
      <c r="D111" s="78">
        <f>D110-D98-D97-D93+D94-D60-D50</f>
        <v>26490.090400000001</v>
      </c>
      <c r="E111" s="78"/>
      <c r="F111" s="78">
        <f>F110-F98-F97-F93+F94-F60-F50</f>
        <v>99458.282399999982</v>
      </c>
      <c r="G111" s="78"/>
      <c r="H111" s="78">
        <f>H110-H98-H97-H93+H94-H60-H50</f>
        <v>0</v>
      </c>
      <c r="I111" s="78"/>
      <c r="J111" s="78">
        <f>J110-J98-J97-J93+J94-J60-J50</f>
        <v>0</v>
      </c>
      <c r="K111" s="78"/>
      <c r="L111" s="78">
        <f>L110-L98-L97-L93+L94-L60-L50</f>
        <v>0</v>
      </c>
      <c r="M111" s="78">
        <f t="shared" si="6"/>
        <v>125948.37279999998</v>
      </c>
      <c r="N111" s="15"/>
      <c r="O111" s="15"/>
      <c r="P111" s="15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0" customHeight="1" thickBot="1">
      <c r="A112" s="79" t="s">
        <v>96</v>
      </c>
      <c r="B112" s="80"/>
      <c r="C112" s="81">
        <v>0.51</v>
      </c>
      <c r="D112" s="82">
        <f>ROUND(D111*$C$112,0)</f>
        <v>13510</v>
      </c>
      <c r="E112" s="82"/>
      <c r="F112" s="82">
        <f>ROUND(F111*$C$112,0)</f>
        <v>50724</v>
      </c>
      <c r="G112" s="82"/>
      <c r="H112" s="82">
        <f>ROUND(H111*$C$112,0)</f>
        <v>0</v>
      </c>
      <c r="I112" s="82"/>
      <c r="J112" s="82">
        <f>ROUND(J111*$C$112,0)</f>
        <v>0</v>
      </c>
      <c r="K112" s="82"/>
      <c r="L112" s="82">
        <f>ROUND(L111*$C$112,0)</f>
        <v>0</v>
      </c>
      <c r="M112" s="82">
        <f t="shared" si="6"/>
        <v>64234</v>
      </c>
      <c r="N112" s="15"/>
      <c r="O112" s="15"/>
      <c r="P112" s="15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24.75" customHeight="1" thickTop="1" thickBot="1">
      <c r="A113" s="83" t="s">
        <v>97</v>
      </c>
      <c r="B113" s="83"/>
      <c r="C113" s="8"/>
      <c r="D113" s="8">
        <f>+D112+D110</f>
        <v>40000.090400000001</v>
      </c>
      <c r="E113" s="8"/>
      <c r="F113" s="8">
        <f>+F112+F110</f>
        <v>150182.28239999997</v>
      </c>
      <c r="G113" s="8"/>
      <c r="H113" s="8">
        <f>+H112+H110</f>
        <v>0</v>
      </c>
      <c r="I113" s="8"/>
      <c r="J113" s="8">
        <f>+J112+J110</f>
        <v>0</v>
      </c>
      <c r="K113" s="8"/>
      <c r="L113" s="8">
        <f>+L112+L110</f>
        <v>0</v>
      </c>
      <c r="M113" s="8">
        <f t="shared" si="6"/>
        <v>190182.37279999995</v>
      </c>
      <c r="N113" s="15"/>
      <c r="O113" s="15"/>
      <c r="P113" s="15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24.75" customHeight="1" thickTop="1">
      <c r="A114" s="9"/>
      <c r="B114" s="9"/>
      <c r="C114" s="9"/>
      <c r="D114" s="84"/>
      <c r="E114" s="9"/>
      <c r="F114" s="85"/>
      <c r="G114" s="9"/>
      <c r="H114" s="85"/>
      <c r="I114" s="85"/>
      <c r="J114" s="85"/>
      <c r="K114" s="85"/>
      <c r="L114" s="85"/>
      <c r="M114" s="85"/>
      <c r="N114" s="15"/>
      <c r="O114" s="15"/>
      <c r="P114" s="15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24.75" customHeight="1">
      <c r="A115" s="9"/>
      <c r="B115" s="9"/>
      <c r="C115" s="9"/>
      <c r="D115" s="84"/>
      <c r="E115" s="9"/>
      <c r="F115" s="86"/>
      <c r="G115" s="9"/>
      <c r="H115" s="86"/>
      <c r="I115" s="85"/>
      <c r="J115" s="86"/>
      <c r="K115" s="85"/>
      <c r="L115" s="85"/>
      <c r="M115" s="85"/>
      <c r="N115" s="9"/>
      <c r="O115" s="9"/>
      <c r="P115" s="9"/>
    </row>
    <row r="116" spans="1:26" ht="24.75" customHeight="1">
      <c r="A116" s="9"/>
      <c r="B116" s="9"/>
      <c r="C116" s="9"/>
      <c r="D116" s="85"/>
      <c r="E116" s="9"/>
      <c r="F116" s="85"/>
      <c r="G116" s="9"/>
      <c r="H116" s="85"/>
      <c r="I116" s="85"/>
      <c r="J116" s="85"/>
      <c r="K116" s="85"/>
      <c r="L116" s="85"/>
      <c r="M116" s="85"/>
    </row>
    <row r="117" spans="1:26" ht="24.75" customHeight="1">
      <c r="D117" s="87"/>
      <c r="F117" s="87"/>
      <c r="H117" s="87"/>
      <c r="I117" s="87"/>
      <c r="J117" s="87"/>
      <c r="K117" s="87"/>
      <c r="L117" s="87"/>
      <c r="M117" s="87"/>
    </row>
    <row r="118" spans="1:26" ht="24.75" customHeight="1">
      <c r="D118" s="87"/>
      <c r="F118" s="87"/>
      <c r="H118" s="87"/>
      <c r="I118" s="87"/>
      <c r="J118" s="87"/>
      <c r="K118" s="87"/>
      <c r="L118" s="87"/>
      <c r="M118" s="87"/>
    </row>
    <row r="119" spans="1:26" ht="24.75" customHeight="1">
      <c r="F119" s="87"/>
      <c r="M119" s="87"/>
    </row>
    <row r="120" spans="1:26" ht="24.75" customHeight="1">
      <c r="F120" s="87"/>
      <c r="M120" s="87"/>
    </row>
    <row r="121" spans="1:26" ht="24.75" customHeight="1">
      <c r="F121" s="87"/>
      <c r="M121" s="87"/>
    </row>
    <row r="122" spans="1:26" ht="24.75" customHeight="1">
      <c r="F122" s="87"/>
      <c r="M122" s="87"/>
    </row>
    <row r="123" spans="1:26" ht="24.75" customHeight="1">
      <c r="F123" s="87"/>
      <c r="M123" s="87"/>
    </row>
    <row r="124" spans="1:26" ht="24.75" customHeight="1">
      <c r="F124" s="87"/>
      <c r="M124" s="87"/>
    </row>
    <row r="125" spans="1:26" ht="24.75" customHeight="1">
      <c r="F125" s="87"/>
      <c r="M125" s="87"/>
    </row>
    <row r="126" spans="1:26" ht="24.75" customHeight="1">
      <c r="F126" s="87"/>
      <c r="M126" s="87"/>
    </row>
    <row r="127" spans="1:26" ht="24.75" customHeight="1">
      <c r="F127" s="87"/>
      <c r="M127" s="87"/>
    </row>
    <row r="128" spans="1:26" ht="24.75" customHeight="1">
      <c r="F128" s="87"/>
      <c r="M128" s="87"/>
    </row>
    <row r="129" spans="6:13" ht="24.75" customHeight="1">
      <c r="F129" s="87"/>
      <c r="M129" s="87"/>
    </row>
    <row r="130" spans="6:13" ht="24.75" customHeight="1">
      <c r="F130" s="87"/>
      <c r="M130" s="87"/>
    </row>
    <row r="131" spans="6:13" ht="24.75" customHeight="1">
      <c r="F131" s="87"/>
      <c r="M131" s="87"/>
    </row>
    <row r="132" spans="6:13" ht="24.75" customHeight="1">
      <c r="F132" s="87"/>
      <c r="M132" s="87"/>
    </row>
    <row r="133" spans="6:13" ht="24.75" customHeight="1">
      <c r="F133" s="87"/>
      <c r="M133" s="87"/>
    </row>
    <row r="134" spans="6:13" ht="24.75" customHeight="1">
      <c r="M134" s="87"/>
    </row>
    <row r="135" spans="6:13" ht="24.75" customHeight="1"/>
    <row r="136" spans="6:13" ht="24.75" customHeight="1"/>
    <row r="137" spans="6:13" ht="24.75" customHeight="1"/>
    <row r="138" spans="6:13" ht="24.75" customHeight="1"/>
    <row r="139" spans="6:13" ht="24.75" customHeight="1"/>
    <row r="140" spans="6:13" ht="24.75" customHeight="1"/>
    <row r="141" spans="6:13" ht="24.75" customHeight="1"/>
    <row r="142" spans="6:13" ht="24.75" customHeight="1"/>
    <row r="143" spans="6:13" ht="24.75" customHeight="1"/>
    <row r="144" spans="6:13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24.75" customHeight="1"/>
    <row r="165" ht="24.75" customHeight="1"/>
    <row r="166" ht="24.75" customHeight="1"/>
    <row r="167" ht="24.75" customHeight="1"/>
    <row r="168" ht="24.75" customHeight="1"/>
    <row r="169" ht="24.75" customHeight="1"/>
    <row r="170" ht="24.75" customHeight="1"/>
    <row r="171" ht="24.75" customHeight="1"/>
    <row r="172" ht="24.75" customHeight="1"/>
    <row r="173" ht="24.75" customHeight="1"/>
    <row r="174" ht="24.75" customHeight="1"/>
    <row r="175" ht="24.75" customHeight="1"/>
    <row r="176" ht="24.75" customHeight="1"/>
    <row r="177" ht="24.75" customHeight="1"/>
    <row r="178" ht="24.75" customHeight="1"/>
    <row r="179" ht="24.75" customHeight="1"/>
    <row r="180" ht="24.75" customHeight="1"/>
    <row r="181" ht="24.75" customHeight="1"/>
    <row r="182" ht="24.75" customHeight="1"/>
    <row r="183" ht="24.75" customHeight="1"/>
    <row r="184" ht="24.75" customHeight="1"/>
  </sheetData>
  <mergeCells count="39">
    <mergeCell ref="I3:J3"/>
    <mergeCell ref="K3:L3"/>
    <mergeCell ref="A1:E1"/>
    <mergeCell ref="C2:D2"/>
    <mergeCell ref="E2:F2"/>
    <mergeCell ref="G2:H2"/>
    <mergeCell ref="I2:J2"/>
    <mergeCell ref="K2:L2"/>
    <mergeCell ref="A38:B38"/>
    <mergeCell ref="A3:B3"/>
    <mergeCell ref="C3:D3"/>
    <mergeCell ref="E3:F3"/>
    <mergeCell ref="G3:H3"/>
    <mergeCell ref="A9:B9"/>
    <mergeCell ref="A18:B18"/>
    <mergeCell ref="A29:B29"/>
    <mergeCell ref="A30:B30"/>
    <mergeCell ref="A37:B37"/>
    <mergeCell ref="A81:B81"/>
    <mergeCell ref="A39:B39"/>
    <mergeCell ref="A50:B50"/>
    <mergeCell ref="A51:B51"/>
    <mergeCell ref="A54:B54"/>
    <mergeCell ref="A55:B55"/>
    <mergeCell ref="A60:B60"/>
    <mergeCell ref="A61:B61"/>
    <mergeCell ref="A72:B72"/>
    <mergeCell ref="A73:B73"/>
    <mergeCell ref="A76:B76"/>
    <mergeCell ref="A77:B77"/>
    <mergeCell ref="A105:B105"/>
    <mergeCell ref="A108:B108"/>
    <mergeCell ref="A111:C111"/>
    <mergeCell ref="A82:B82"/>
    <mergeCell ref="A93:B93"/>
    <mergeCell ref="A94:B94"/>
    <mergeCell ref="A95:B95"/>
    <mergeCell ref="A101:B101"/>
    <mergeCell ref="A102:B102"/>
  </mergeCells>
  <dataValidations count="1">
    <dataValidation type="list" allowBlank="1" showInputMessage="1" showErrorMessage="1" sqref="A97:A98">
      <formula1>ShipRates</formula1>
    </dataValidation>
  </dataValidations>
  <printOptions horizontalCentered="1" gridLinesSet="0"/>
  <pageMargins left="0.25" right="0.25" top="0.75" bottom="0.75" header="0.3" footer="0.3"/>
  <pageSetup scale="98" fitToHeight="0" orientation="portrait" blackAndWhite="1" r:id="rId1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defaultSize="0" autoLine="0" autoPict="0" r:id="rId5">
            <anchor moveWithCells="1" sizeWithCells="1">
              <from>
                <xdr:col>0</xdr:col>
                <xdr:colOff>0</xdr:colOff>
                <xdr:row>3</xdr:row>
                <xdr:rowOff>66675</xdr:rowOff>
              </from>
              <to>
                <xdr:col>0</xdr:col>
                <xdr:colOff>0</xdr:colOff>
                <xdr:row>3</xdr:row>
                <xdr:rowOff>266700</xdr:rowOff>
              </to>
            </anchor>
          </controlPr>
        </control>
      </mc:Choice>
      <mc:Fallback>
        <control shapeId="1025" r:id="rId4" name="CheckBox1"/>
      </mc:Fallback>
    </mc:AlternateContent>
    <mc:AlternateContent xmlns:mc="http://schemas.openxmlformats.org/markup-compatibility/2006">
      <mc:Choice Requires="x14">
        <control shapeId="1026" r:id="rId6" name="CheckBoxPS">
          <controlPr defaultSize="0" autoLine="0" r:id="rId7">
            <anchor moveWithCells="1">
              <from>
                <xdr:col>0</xdr:col>
                <xdr:colOff>57150</xdr:colOff>
                <xdr:row>108</xdr:row>
                <xdr:rowOff>0</xdr:rowOff>
              </from>
              <to>
                <xdr:col>0</xdr:col>
                <xdr:colOff>238125</xdr:colOff>
                <xdr:row>108</xdr:row>
                <xdr:rowOff>171450</xdr:rowOff>
              </to>
            </anchor>
          </controlPr>
        </control>
      </mc:Choice>
      <mc:Fallback>
        <control shapeId="1026" r:id="rId6" name="CheckBoxPS"/>
      </mc:Fallback>
    </mc:AlternateContent>
    <mc:AlternateContent xmlns:mc="http://schemas.openxmlformats.org/markup-compatibility/2006">
      <mc:Choice Requires="x14">
        <control shapeId="1027" r:id="rId8" name="CheckBoxShipping">
          <controlPr defaultSize="0" autoLine="0" r:id="rId9">
            <anchor moveWithCells="1">
              <from>
                <xdr:col>0</xdr:col>
                <xdr:colOff>47625</xdr:colOff>
                <xdr:row>108</xdr:row>
                <xdr:rowOff>0</xdr:rowOff>
              </from>
              <to>
                <xdr:col>0</xdr:col>
                <xdr:colOff>276225</xdr:colOff>
                <xdr:row>108</xdr:row>
                <xdr:rowOff>171450</xdr:rowOff>
              </to>
            </anchor>
          </controlPr>
        </control>
      </mc:Choice>
      <mc:Fallback>
        <control shapeId="1027" r:id="rId8" name="CheckBoxShipping"/>
      </mc:Fallback>
    </mc:AlternateContent>
    <mc:AlternateContent xmlns:mc="http://schemas.openxmlformats.org/markup-compatibility/2006">
      <mc:Choice Requires="x14">
        <control shapeId="1028" r:id="rId10" name="CheckBoxEquipment">
          <controlPr defaultSize="0" autoLine="0" r:id="rId11">
            <anchor moveWithCells="1">
              <from>
                <xdr:col>0</xdr:col>
                <xdr:colOff>47625</xdr:colOff>
                <xdr:row>108</xdr:row>
                <xdr:rowOff>0</xdr:rowOff>
              </from>
              <to>
                <xdr:col>0</xdr:col>
                <xdr:colOff>266700</xdr:colOff>
                <xdr:row>108</xdr:row>
                <xdr:rowOff>190500</xdr:rowOff>
              </to>
            </anchor>
          </controlPr>
        </control>
      </mc:Choice>
      <mc:Fallback>
        <control shapeId="1028" r:id="rId10" name="CheckBoxEquipment"/>
      </mc:Fallback>
    </mc:AlternateContent>
    <mc:AlternateContent xmlns:mc="http://schemas.openxmlformats.org/markup-compatibility/2006">
      <mc:Choice Requires="x14">
        <control shapeId="1029" r:id="rId12" name="CheckBoxTravel">
          <controlPr defaultSize="0" autoLine="0" r:id="rId13">
            <anchor moveWithCells="1">
              <from>
                <xdr:col>0</xdr:col>
                <xdr:colOff>57150</xdr:colOff>
                <xdr:row>108</xdr:row>
                <xdr:rowOff>0</xdr:rowOff>
              </from>
              <to>
                <xdr:col>0</xdr:col>
                <xdr:colOff>238125</xdr:colOff>
                <xdr:row>108</xdr:row>
                <xdr:rowOff>171450</xdr:rowOff>
              </to>
            </anchor>
          </controlPr>
        </control>
      </mc:Choice>
      <mc:Fallback>
        <control shapeId="1029" r:id="rId12" name="CheckBoxTravel"/>
      </mc:Fallback>
    </mc:AlternateContent>
    <mc:AlternateContent xmlns:mc="http://schemas.openxmlformats.org/markup-compatibility/2006">
      <mc:Choice Requires="x14">
        <control shapeId="1030" r:id="rId14" name="CheckBoxSupplies">
          <controlPr defaultSize="0" autoLine="0" r:id="rId15">
            <anchor moveWithCells="1">
              <from>
                <xdr:col>0</xdr:col>
                <xdr:colOff>66675</xdr:colOff>
                <xdr:row>108</xdr:row>
                <xdr:rowOff>0</xdr:rowOff>
              </from>
              <to>
                <xdr:col>0</xdr:col>
                <xdr:colOff>238125</xdr:colOff>
                <xdr:row>108</xdr:row>
                <xdr:rowOff>152400</xdr:rowOff>
              </to>
            </anchor>
          </controlPr>
        </control>
      </mc:Choice>
      <mc:Fallback>
        <control shapeId="1030" r:id="rId14" name="CheckBoxSupplies"/>
      </mc:Fallback>
    </mc:AlternateContent>
    <mc:AlternateContent xmlns:mc="http://schemas.openxmlformats.org/markup-compatibility/2006">
      <mc:Choice Requires="x14">
        <control shapeId="1031" r:id="rId16" name="CheckBoxServices">
          <controlPr defaultSize="0" autoLine="0" r:id="rId17">
            <anchor moveWithCells="1">
              <from>
                <xdr:col>0</xdr:col>
                <xdr:colOff>57150</xdr:colOff>
                <xdr:row>108</xdr:row>
                <xdr:rowOff>0</xdr:rowOff>
              </from>
              <to>
                <xdr:col>0</xdr:col>
                <xdr:colOff>257175</xdr:colOff>
                <xdr:row>108</xdr:row>
                <xdr:rowOff>171450</xdr:rowOff>
              </to>
            </anchor>
          </controlPr>
        </control>
      </mc:Choice>
      <mc:Fallback>
        <control shapeId="1031" r:id="rId16" name="CheckBoxServices"/>
      </mc:Fallback>
    </mc:AlternateContent>
    <mc:AlternateContent xmlns:mc="http://schemas.openxmlformats.org/markup-compatibility/2006">
      <mc:Choice Requires="x14">
        <control shapeId="1032" r:id="rId18" name="CheckBoxSubawards">
          <controlPr defaultSize="0" autoLine="0" r:id="rId19">
            <anchor moveWithCells="1">
              <from>
                <xdr:col>0</xdr:col>
                <xdr:colOff>38100</xdr:colOff>
                <xdr:row>108</xdr:row>
                <xdr:rowOff>0</xdr:rowOff>
              </from>
              <to>
                <xdr:col>0</xdr:col>
                <xdr:colOff>257175</xdr:colOff>
                <xdr:row>108</xdr:row>
                <xdr:rowOff>200025</xdr:rowOff>
              </to>
            </anchor>
          </controlPr>
        </control>
      </mc:Choice>
      <mc:Fallback>
        <control shapeId="1032" r:id="rId18" name="CheckBoxSubawards"/>
      </mc:Fallback>
    </mc:AlternateContent>
    <mc:AlternateContent xmlns:mc="http://schemas.openxmlformats.org/markup-compatibility/2006">
      <mc:Choice Requires="x14">
        <control shapeId="1033" r:id="rId20" name="CheckBoxTuition">
          <controlPr defaultSize="0" autoLine="0" r:id="rId21">
            <anchor moveWithCells="1">
              <from>
                <xdr:col>0</xdr:col>
                <xdr:colOff>47625</xdr:colOff>
                <xdr:row>108</xdr:row>
                <xdr:rowOff>0</xdr:rowOff>
              </from>
              <to>
                <xdr:col>0</xdr:col>
                <xdr:colOff>228600</xdr:colOff>
                <xdr:row>108</xdr:row>
                <xdr:rowOff>171450</xdr:rowOff>
              </to>
            </anchor>
          </controlPr>
        </control>
      </mc:Choice>
      <mc:Fallback>
        <control shapeId="1033" r:id="rId20" name="CheckBoxTuition"/>
      </mc:Fallback>
    </mc:AlternateContent>
    <mc:AlternateContent xmlns:mc="http://schemas.openxmlformats.org/markup-compatibility/2006">
      <mc:Choice Requires="x14">
        <control shapeId="1034" r:id="rId22" name="CheckBoxShipTime">
          <controlPr defaultSize="0" autoLine="0" r:id="rId23">
            <anchor moveWithCells="1">
              <from>
                <xdr:col>0</xdr:col>
                <xdr:colOff>57150</xdr:colOff>
                <xdr:row>108</xdr:row>
                <xdr:rowOff>0</xdr:rowOff>
              </from>
              <to>
                <xdr:col>0</xdr:col>
                <xdr:colOff>247650</xdr:colOff>
                <xdr:row>108</xdr:row>
                <xdr:rowOff>171450</xdr:rowOff>
              </to>
            </anchor>
          </controlPr>
        </control>
      </mc:Choice>
      <mc:Fallback>
        <control shapeId="1034" r:id="rId22" name="CheckBoxShipTime"/>
      </mc:Fallback>
    </mc:AlternateContent>
    <mc:AlternateContent xmlns:mc="http://schemas.openxmlformats.org/markup-compatibility/2006">
      <mc:Choice Requires="x14">
        <control shapeId="1035" r:id="rId24" name="CheckBoxPublications">
          <controlPr defaultSize="0" autoLine="0" r:id="rId25">
            <anchor moveWithCells="1">
              <from>
                <xdr:col>0</xdr:col>
                <xdr:colOff>57150</xdr:colOff>
                <xdr:row>108</xdr:row>
                <xdr:rowOff>0</xdr:rowOff>
              </from>
              <to>
                <xdr:col>0</xdr:col>
                <xdr:colOff>257175</xdr:colOff>
                <xdr:row>108</xdr:row>
                <xdr:rowOff>190500</xdr:rowOff>
              </to>
            </anchor>
          </controlPr>
        </control>
      </mc:Choice>
      <mc:Fallback>
        <control shapeId="1035" r:id="rId24" name="CheckBoxPublications"/>
      </mc:Fallback>
    </mc:AlternateContent>
    <mc:AlternateContent xmlns:mc="http://schemas.openxmlformats.org/markup-compatibility/2006">
      <mc:Choice Requires="x14">
        <control shapeId="1036" r:id="rId26" name="CheckBoxFringe">
          <controlPr defaultSize="0" autoLine="0" r:id="rId27">
            <anchor moveWithCells="1">
              <from>
                <xdr:col>0</xdr:col>
                <xdr:colOff>47625</xdr:colOff>
                <xdr:row>30</xdr:row>
                <xdr:rowOff>57150</xdr:rowOff>
              </from>
              <to>
                <xdr:col>0</xdr:col>
                <xdr:colOff>238125</xdr:colOff>
                <xdr:row>30</xdr:row>
                <xdr:rowOff>228600</xdr:rowOff>
              </to>
            </anchor>
          </controlPr>
        </control>
      </mc:Choice>
      <mc:Fallback>
        <control shapeId="1036" r:id="rId26" name="CheckBoxFringe"/>
      </mc:Fallback>
    </mc:AlternateContent>
    <mc:AlternateContent xmlns:mc="http://schemas.openxmlformats.org/markup-compatibility/2006">
      <mc:Choice Requires="x14">
        <control shapeId="1038" r:id="rId28" name="CheckBoxPostDocs">
          <controlPr defaultSize="0" autoLine="0" r:id="rId29">
            <anchor moveWithCells="1">
              <from>
                <xdr:col>0</xdr:col>
                <xdr:colOff>28575</xdr:colOff>
                <xdr:row>28</xdr:row>
                <xdr:rowOff>0</xdr:rowOff>
              </from>
              <to>
                <xdr:col>0</xdr:col>
                <xdr:colOff>171450</xdr:colOff>
                <xdr:row>28</xdr:row>
                <xdr:rowOff>123825</xdr:rowOff>
              </to>
            </anchor>
          </controlPr>
        </control>
      </mc:Choice>
      <mc:Fallback>
        <control shapeId="1038" r:id="rId28" name="CheckBoxPostDocs"/>
      </mc:Fallback>
    </mc:AlternateContent>
    <mc:AlternateContent xmlns:mc="http://schemas.openxmlformats.org/markup-compatibility/2006">
      <mc:Choice Requires="x14">
        <control shapeId="1037" r:id="rId30" name="Drop Down 13">
          <controlPr locked="0" defaultSize="0" autoLine="0" autoPict="0" macro="[1]!DropDown98_Change">
            <anchor moveWithCells="1">
              <from>
                <xdr:col>2</xdr:col>
                <xdr:colOff>9525</xdr:colOff>
                <xdr:row>3</xdr:row>
                <xdr:rowOff>9525</xdr:rowOff>
              </from>
              <to>
                <xdr:col>3</xdr:col>
                <xdr:colOff>304800</xdr:colOff>
                <xdr:row>3</xdr:row>
                <xdr:rowOff>276225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BudgetWorksheet</vt:lpstr>
      <vt:lpstr>DropD</vt:lpstr>
      <vt:lpstr>PostDoc</vt:lpstr>
      <vt:lpstr>BudgetWorksheet!Print_Area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Brett</cp:lastModifiedBy>
  <dcterms:created xsi:type="dcterms:W3CDTF">2017-04-27T19:00:13Z</dcterms:created>
  <dcterms:modified xsi:type="dcterms:W3CDTF">2017-07-27T23:26:05Z</dcterms:modified>
</cp:coreProperties>
</file>