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W:\Documents\Contract stuff\"/>
    </mc:Choice>
  </mc:AlternateContent>
  <xr:revisionPtr revIDLastSave="0" documentId="13_ncr:1_{417B110D-7655-4D93-816E-5A961974ED21}" xr6:coauthVersionLast="36" xr6:coauthVersionMax="36" xr10:uidLastSave="{00000000-0000-0000-0000-000000000000}"/>
  <bookViews>
    <workbookView xWindow="0" yWindow="120" windowWidth="21585" windowHeight="9225" tabRatio="859" activeTab="4" xr2:uid="{00000000-000D-0000-FFFF-FFFF00000000}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91029"/>
</workbook>
</file>

<file path=xl/calcChain.xml><?xml version="1.0" encoding="utf-8"?>
<calcChain xmlns="http://schemas.openxmlformats.org/spreadsheetml/2006/main">
  <c r="C16" i="4" l="1"/>
  <c r="A11" i="1" l="1"/>
  <c r="I7" i="10" l="1"/>
  <c r="D8" i="4"/>
  <c r="D8" i="1"/>
  <c r="A13" i="1" l="1"/>
  <c r="A12" i="1"/>
  <c r="A10" i="1" l="1"/>
  <c r="A9" i="1"/>
  <c r="D17" i="1" l="1"/>
  <c r="D16" i="1"/>
  <c r="D15" i="1"/>
  <c r="D14" i="1"/>
  <c r="D13" i="1"/>
  <c r="D35" i="4"/>
  <c r="D34" i="4"/>
  <c r="D33" i="4"/>
  <c r="D32" i="4"/>
  <c r="D31" i="4"/>
  <c r="D30" i="4"/>
  <c r="D29" i="4"/>
  <c r="D25" i="4"/>
  <c r="D20" i="4"/>
  <c r="D19" i="4"/>
  <c r="D15" i="4"/>
  <c r="D14" i="4"/>
  <c r="D10" i="4"/>
  <c r="D9" i="4"/>
  <c r="D7" i="4"/>
  <c r="E26" i="6"/>
  <c r="E25" i="6"/>
  <c r="E24" i="6"/>
  <c r="E23" i="6"/>
  <c r="E22" i="6"/>
  <c r="E21" i="6"/>
  <c r="E20" i="6"/>
  <c r="E8" i="6"/>
  <c r="E7" i="6"/>
  <c r="E6" i="6"/>
  <c r="D11" i="4" l="1"/>
  <c r="E14" i="1"/>
  <c r="D14" i="5" s="1"/>
  <c r="G14" i="1"/>
  <c r="E15" i="1"/>
  <c r="D15" i="5" s="1"/>
  <c r="G15" i="1"/>
  <c r="E16" i="1"/>
  <c r="D16" i="5" s="1"/>
  <c r="G16" i="1"/>
  <c r="E17" i="1"/>
  <c r="F17" i="1" s="1"/>
  <c r="G17" i="1"/>
  <c r="G13" i="1"/>
  <c r="E13" i="1"/>
  <c r="D13" i="5" s="1"/>
  <c r="E12" i="1"/>
  <c r="G12" i="1"/>
  <c r="E11" i="1"/>
  <c r="G11" i="1"/>
  <c r="G10" i="1"/>
  <c r="E10" i="1"/>
  <c r="D8" i="5" s="1"/>
  <c r="G9" i="1"/>
  <c r="E9" i="1"/>
  <c r="D7" i="5" s="1"/>
  <c r="F19" i="4"/>
  <c r="E19" i="4"/>
  <c r="E20" i="4"/>
  <c r="E29" i="4"/>
  <c r="E30" i="4"/>
  <c r="E31" i="4"/>
  <c r="F32" i="4"/>
  <c r="F13" i="10" s="1"/>
  <c r="E32" i="4"/>
  <c r="E13" i="10" s="1"/>
  <c r="E33" i="4"/>
  <c r="E34" i="4"/>
  <c r="E16" i="10" s="1"/>
  <c r="E35" i="4"/>
  <c r="D26" i="4"/>
  <c r="D11" i="10" s="1"/>
  <c r="E24" i="4"/>
  <c r="E25" i="4"/>
  <c r="E14" i="4"/>
  <c r="E15" i="4"/>
  <c r="E7" i="4"/>
  <c r="F8" i="4"/>
  <c r="E8" i="4"/>
  <c r="E9" i="4"/>
  <c r="E10" i="4"/>
  <c r="E8" i="1"/>
  <c r="D21" i="4"/>
  <c r="D15" i="10" s="1"/>
  <c r="D12" i="10"/>
  <c r="C18" i="1"/>
  <c r="C7" i="10" s="1"/>
  <c r="B8" i="10"/>
  <c r="B18" i="1"/>
  <c r="B7" i="10" s="1"/>
  <c r="B36" i="4"/>
  <c r="B26" i="4"/>
  <c r="B11" i="10" s="1"/>
  <c r="B21" i="4"/>
  <c r="B15" i="10" s="1"/>
  <c r="B16" i="4"/>
  <c r="B14" i="10" s="1"/>
  <c r="B11" i="4"/>
  <c r="B12" i="10" s="1"/>
  <c r="B24" i="10"/>
  <c r="C8" i="10"/>
  <c r="C36" i="4"/>
  <c r="C26" i="4"/>
  <c r="C11" i="10" s="1"/>
  <c r="C21" i="4"/>
  <c r="C15" i="10" s="1"/>
  <c r="C14" i="10"/>
  <c r="C11" i="4"/>
  <c r="C12" i="10" s="1"/>
  <c r="C24" i="10"/>
  <c r="C17" i="5"/>
  <c r="F20" i="6"/>
  <c r="G20" i="6" s="1"/>
  <c r="F6" i="6"/>
  <c r="E9" i="6"/>
  <c r="F9" i="6" s="1"/>
  <c r="G9" i="6" s="1"/>
  <c r="E10" i="6"/>
  <c r="F10" i="6" s="1"/>
  <c r="G10" i="6" s="1"/>
  <c r="E11" i="6"/>
  <c r="F11" i="6" s="1"/>
  <c r="G11" i="6" s="1"/>
  <c r="E12" i="6"/>
  <c r="F12" i="6" s="1"/>
  <c r="G12" i="6" s="1"/>
  <c r="E13" i="6"/>
  <c r="F13" i="6" s="1"/>
  <c r="G13" i="6" s="1"/>
  <c r="E14" i="6"/>
  <c r="F14" i="6" s="1"/>
  <c r="G14" i="6" s="1"/>
  <c r="E15" i="6"/>
  <c r="F15" i="6" s="1"/>
  <c r="G15" i="6" s="1"/>
  <c r="F10" i="4"/>
  <c r="F7" i="4"/>
  <c r="F9" i="4"/>
  <c r="F20" i="4"/>
  <c r="F24" i="4"/>
  <c r="F25" i="4"/>
  <c r="F30" i="4"/>
  <c r="F31" i="4"/>
  <c r="F34" i="4"/>
  <c r="F16" i="10" s="1"/>
  <c r="F35" i="4"/>
  <c r="F15" i="4"/>
  <c r="F24" i="6"/>
  <c r="G24" i="6" s="1"/>
  <c r="C27" i="6"/>
  <c r="B22" i="10" s="1"/>
  <c r="D27" i="6"/>
  <c r="A8" i="5"/>
  <c r="A9" i="5"/>
  <c r="A10" i="5"/>
  <c r="G7" i="1"/>
  <c r="A14" i="1"/>
  <c r="A15" i="1"/>
  <c r="A16" i="1"/>
  <c r="A17" i="1"/>
  <c r="A7" i="5"/>
  <c r="C16" i="6"/>
  <c r="B20" i="10" s="1"/>
  <c r="D16" i="6"/>
  <c r="C20" i="10" s="1"/>
  <c r="C17" i="10"/>
  <c r="B17" i="10"/>
  <c r="D16" i="10"/>
  <c r="C16" i="10"/>
  <c r="B16" i="10"/>
  <c r="B13" i="10"/>
  <c r="D13" i="10"/>
  <c r="C13" i="10"/>
  <c r="F22" i="6"/>
  <c r="G22" i="6" s="1"/>
  <c r="F23" i="6"/>
  <c r="G23" i="6" s="1"/>
  <c r="F25" i="6"/>
  <c r="G25" i="6" s="1"/>
  <c r="F26" i="6"/>
  <c r="G26" i="6" s="1"/>
  <c r="B17" i="5"/>
  <c r="F7" i="6"/>
  <c r="G7" i="6" s="1"/>
  <c r="F8" i="6"/>
  <c r="G8" i="6" s="1"/>
  <c r="A16" i="5"/>
  <c r="A15" i="5"/>
  <c r="A14" i="5"/>
  <c r="A13" i="5"/>
  <c r="A12" i="5"/>
  <c r="A11" i="5"/>
  <c r="F13" i="1" l="1"/>
  <c r="D11" i="5"/>
  <c r="D9" i="5"/>
  <c r="D12" i="5"/>
  <c r="D10" i="5"/>
  <c r="C22" i="10"/>
  <c r="F14" i="1"/>
  <c r="F16" i="1"/>
  <c r="F12" i="1"/>
  <c r="F10" i="1"/>
  <c r="F9" i="1"/>
  <c r="C9" i="10"/>
  <c r="B9" i="10"/>
  <c r="B38" i="4"/>
  <c r="B18" i="10" s="1"/>
  <c r="C38" i="4"/>
  <c r="C18" i="10" s="1"/>
  <c r="E36" i="4"/>
  <c r="F26" i="4"/>
  <c r="F11" i="10" s="1"/>
  <c r="E26" i="4"/>
  <c r="E11" i="10" s="1"/>
  <c r="F21" i="4"/>
  <c r="F15" i="10" s="1"/>
  <c r="E21" i="4"/>
  <c r="E15" i="10" s="1"/>
  <c r="E16" i="4"/>
  <c r="E14" i="10" s="1"/>
  <c r="E11" i="4"/>
  <c r="E12" i="10" s="1"/>
  <c r="F11" i="4"/>
  <c r="F12" i="10" s="1"/>
  <c r="E17" i="10"/>
  <c r="D16" i="4"/>
  <c r="D14" i="10" s="1"/>
  <c r="F14" i="4"/>
  <c r="F16" i="4" s="1"/>
  <c r="F14" i="10" s="1"/>
  <c r="F33" i="4"/>
  <c r="F29" i="4"/>
  <c r="F36" i="4" s="1"/>
  <c r="D36" i="4"/>
  <c r="F15" i="1"/>
  <c r="F11" i="1"/>
  <c r="D18" i="1"/>
  <c r="E18" i="1"/>
  <c r="G8" i="1"/>
  <c r="E27" i="6"/>
  <c r="D21" i="10" s="1"/>
  <c r="C21" i="10"/>
  <c r="F16" i="6"/>
  <c r="E20" i="10" s="1"/>
  <c r="G6" i="6"/>
  <c r="G16" i="6" s="1"/>
  <c r="F20" i="10" s="1"/>
  <c r="B21" i="10"/>
  <c r="F21" i="6"/>
  <c r="G21" i="6" s="1"/>
  <c r="G27" i="6" s="1"/>
  <c r="F21" i="10" s="1"/>
  <c r="E16" i="6"/>
  <c r="D20" i="10" s="1"/>
  <c r="F8" i="1"/>
  <c r="B25" i="10" l="1"/>
  <c r="B2" i="5" s="1"/>
  <c r="B23" i="10"/>
  <c r="C25" i="10"/>
  <c r="C2" i="6" s="1"/>
  <c r="C23" i="10"/>
  <c r="D17" i="5"/>
  <c r="D6" i="5" s="1"/>
  <c r="D8" i="10" s="1"/>
  <c r="F17" i="10"/>
  <c r="E38" i="4"/>
  <c r="E18" i="10" s="1"/>
  <c r="F38" i="4"/>
  <c r="F18" i="10" s="1"/>
  <c r="D38" i="4"/>
  <c r="D18" i="10" s="1"/>
  <c r="D17" i="10"/>
  <c r="D22" i="10"/>
  <c r="F27" i="6"/>
  <c r="F22" i="10"/>
  <c r="D7" i="10"/>
  <c r="F18" i="1"/>
  <c r="B2" i="1" l="1"/>
  <c r="B2" i="4"/>
  <c r="B2" i="6"/>
  <c r="C2" i="4"/>
  <c r="C2" i="5"/>
  <c r="C2" i="1"/>
  <c r="E6" i="5"/>
  <c r="F6" i="5" s="1"/>
  <c r="F17" i="5" s="1"/>
  <c r="D9" i="10"/>
  <c r="D23" i="10" s="1"/>
  <c r="D21" i="5"/>
  <c r="E21" i="5" s="1"/>
  <c r="E22" i="10"/>
  <c r="E21" i="10"/>
  <c r="E7" i="10"/>
  <c r="G18" i="1"/>
  <c r="F7" i="10" s="1"/>
  <c r="E8" i="10" l="1"/>
  <c r="E9" i="10" s="1"/>
  <c r="E23" i="10" s="1"/>
  <c r="F23" i="10" s="1"/>
  <c r="F8" i="10"/>
  <c r="F9" i="10" s="1"/>
  <c r="A23" i="5"/>
  <c r="D24" i="10"/>
  <c r="D25" i="10" s="1"/>
  <c r="D2" i="6" s="1"/>
  <c r="E24" i="10"/>
  <c r="F21" i="5"/>
  <c r="D2" i="1" l="1"/>
  <c r="D2" i="5"/>
  <c r="D2" i="4"/>
  <c r="E25" i="10"/>
  <c r="F24" i="10"/>
  <c r="F25" i="10" l="1"/>
  <c r="F28" i="10" s="1"/>
  <c r="F29" i="10" s="1"/>
  <c r="F30" i="10" s="1"/>
  <c r="E2" i="4"/>
  <c r="E2" i="6"/>
  <c r="E2" i="1"/>
  <c r="E2" i="5"/>
  <c r="F2" i="6" l="1"/>
  <c r="F2" i="5"/>
  <c r="F2" i="1"/>
  <c r="F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 Lacono</author>
  </authors>
  <commentList>
    <comment ref="A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 Lacono</author>
  </authors>
  <commentList>
    <comment ref="B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 Lacono</author>
  </authors>
  <commentList>
    <comment ref="C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<sst xmlns="http://schemas.openxmlformats.org/spreadsheetml/2006/main" count="211" uniqueCount="130">
  <si>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</si>
  <si>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</si>
  <si>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</si>
  <si>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</si>
  <si>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</si>
  <si>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</si>
  <si>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</si>
  <si>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</si>
  <si>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</si>
  <si>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</si>
  <si>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</si>
  <si>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</si>
  <si>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</si>
  <si>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</si>
  <si>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</si>
  <si>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</si>
  <si>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</si>
  <si>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</si>
  <si>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</si>
  <si>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</si>
  <si>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</si>
  <si>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</si>
  <si>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</si>
  <si>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</si>
  <si>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</si>
  <si>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</si>
  <si>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</si>
  <si>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</si>
  <si>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</si>
  <si>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</si>
  <si>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</si>
  <si>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</si>
  <si>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</si>
  <si>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</si>
  <si>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</si>
  <si>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</si>
  <si>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</si>
  <si>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</si>
  <si>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</si>
  <si>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</si>
  <si>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</si>
  <si>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</si>
  <si>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</si>
  <si>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</si>
  <si>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</si>
  <si>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</si>
  <si>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</si>
  <si>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</si>
  <si>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</si>
  <si>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</si>
  <si>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</si>
  <si>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</si>
  <si>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</si>
  <si>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</si>
  <si>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</si>
  <si>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</si>
  <si>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</si>
  <si>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</si>
  <si>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</si>
  <si>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</si>
  <si>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</si>
  <si>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</si>
  <si>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</si>
  <si>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</si>
  <si>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</si>
  <si>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</si>
  <si>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</si>
  <si>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</si>
  <si>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</si>
  <si>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</si>
  <si>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</si>
  <si>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</si>
  <si>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</si>
  <si>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</si>
  <si>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</si>
  <si>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</si>
  <si>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</si>
  <si>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</si>
  <si>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</si>
  <si>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</si>
  <si>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</si>
  <si>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</si>
  <si>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</si>
  <si>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</si>
  <si>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</si>
  <si>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</si>
  <si>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</si>
  <si>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</si>
  <si>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</si>
  <si>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</si>
  <si>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</si>
  <si>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</si>
  <si>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</si>
  <si>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</si>
  <si>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</si>
  <si>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</si>
  <si>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</si>
  <si>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</si>
  <si>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</si>
  <si>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</si>
  <si>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</si>
  <si>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</si>
  <si>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</si>
  <si>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</si>
  <si>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</si>
  <si>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</si>
  <si>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</si>
  <si>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</si>
  <si>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</si>
  <si>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</si>
  <si>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</si>
  <si>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</si>
  <si>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</si>
  <si>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</si>
  <si>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Oct 2018</t>
  </si>
  <si>
    <t>Nov 2018</t>
  </si>
  <si>
    <t>Dec 2018</t>
  </si>
  <si>
    <t>Jan 2019</t>
  </si>
  <si>
    <t>Feb 2019</t>
  </si>
  <si>
    <t>Mar 2019</t>
  </si>
  <si>
    <t>Apr 2019</t>
  </si>
  <si>
    <t xml:space="preserve">Brett Hobson </t>
  </si>
  <si>
    <t>Brian Kieft</t>
  </si>
  <si>
    <t>Ben Ranaan</t>
  </si>
  <si>
    <t>5110-000 OS Software Design</t>
  </si>
  <si>
    <t>Brett hours remaining</t>
  </si>
  <si>
    <t>Availalble less OH</t>
  </si>
  <si>
    <t>Availalble less fringe</t>
  </si>
  <si>
    <t>7/1/19-06/30/22</t>
  </si>
  <si>
    <t>Quinn Shemet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</si>
</sst>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  <numFmt numFmtId="171" formatCode="&quot;$&quot;#,##0.00;[Red]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0" fontId="1" fillId="2" borderId="0" xfId="4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8" fontId="0" fillId="0" borderId="0" xfId="0" applyNumberFormat="1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10" fontId="1" fillId="2" borderId="0" xfId="4" applyNumberFormat="1" applyProtection="1">
      <protection locked="0"/>
    </xf>
    <xf numFmtId="0" fontId="3" fillId="0" borderId="5" xfId="2" applyBorder="1" applyProtection="1"/>
    <xf numFmtId="0" fontId="0" fillId="0" borderId="0" xfId="0" applyBorder="1" applyProtection="1"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166" fontId="0" fillId="2" borderId="0" xfId="4" applyNumberFormat="1" applyFont="1" applyProtection="1">
      <protection locked="0"/>
    </xf>
    <xf numFmtId="0" fontId="13" fillId="0" borderId="0" xfId="0" applyFont="1"/>
    <xf numFmtId="171" fontId="0" fillId="0" borderId="0" xfId="0" applyNumberFormat="1"/>
    <xf numFmtId="43" fontId="0" fillId="0" borderId="0" xfId="12" applyFont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</cellXfs>
  <cellStyles count="13">
    <cellStyle name="20% - Accent1" xfId="4" builtinId="30"/>
    <cellStyle name="Comma" xfId="12" builtinId="3"/>
    <cellStyle name="Comma 2" xfId="11" xr:uid="{00000000-0005-0000-0000-000002000000}"/>
    <cellStyle name="Currency 2" xfId="7" xr:uid="{00000000-0005-0000-0000-000003000000}"/>
    <cellStyle name="Heading 1" xfId="1" builtinId="16"/>
    <cellStyle name="Heading 3" xfId="2" builtinId="18"/>
    <cellStyle name="Heading 4" xfId="3" builtinId="19"/>
    <cellStyle name="Normal" xfId="0" builtinId="0"/>
    <cellStyle name="Normal 2" xfId="6" xr:uid="{00000000-0005-0000-0000-000008000000}"/>
    <cellStyle name="Normal 3" xfId="10" xr:uid="{00000000-0005-0000-0000-000009000000}"/>
    <cellStyle name="Percent 2" xfId="8" xr:uid="{00000000-0005-0000-0000-00000A000000}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pane ySplit="5" topLeftCell="A8" activePane="bottomLeft" state="frozen"/>
      <selection pane="bottomLeft" activeCell="B38" sqref="B38"/>
    </sheetView>
  </sheetViews>
  <sheetFormatPr defaultRowHeight="15"/>
  <cols>
    <col min="1" max="1" width="19.140625" customWidth="1"/>
    <col min="2" max="2" width="15.85546875" bestFit="1" customWidth="1"/>
    <col min="3" max="3" width="14.5703125" bestFit="1" customWidth="1"/>
    <col min="4" max="4" width="12.140625" customWidth="1"/>
    <col min="5" max="5" width="20.42578125" customWidth="1"/>
    <col min="6" max="6" width="13.28515625" customWidth="1"/>
  </cols>
  <sheetData>
    <row r="1" spans="1:9" ht="22.5">
      <c r="A1" s="102" t="s">
        <v>64</v>
      </c>
      <c r="B1" s="102"/>
      <c r="C1" s="102"/>
      <c r="D1" s="102"/>
      <c r="E1" s="102"/>
      <c r="F1" s="102"/>
    </row>
    <row r="2" spans="1:9">
      <c r="A2" s="4" t="s">
        <v>85</v>
      </c>
      <c r="B2" s="77"/>
      <c r="C2" s="4" t="s">
        <v>55</v>
      </c>
      <c r="D2" s="78">
        <v>15000</v>
      </c>
    </row>
    <row r="3" spans="1:9">
      <c r="A3" s="4" t="s">
        <v>54</v>
      </c>
      <c r="B3" s="77" t="s">
        <v>128</v>
      </c>
      <c r="C3" s="4" t="s">
        <v>56</v>
      </c>
      <c r="D3" s="78">
        <v>15000</v>
      </c>
    </row>
    <row r="4" spans="1:9">
      <c r="B4" s="9"/>
      <c r="C4" s="14"/>
      <c r="D4" s="14"/>
    </row>
    <row r="5" spans="1:9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7" t="s">
        <v>91</v>
      </c>
    </row>
    <row r="6" spans="1:9">
      <c r="A6" s="100" t="s">
        <v>73</v>
      </c>
      <c r="B6" s="100"/>
      <c r="C6" s="100"/>
      <c r="D6" s="100"/>
      <c r="E6" s="100"/>
      <c r="F6" s="100"/>
    </row>
    <row r="7" spans="1:9">
      <c r="A7" t="s">
        <v>36</v>
      </c>
      <c r="B7" s="24">
        <f>Labor!B18</f>
        <v>0</v>
      </c>
      <c r="C7" s="24">
        <f>Labor!C18</f>
        <v>0</v>
      </c>
      <c r="D7" s="24">
        <f>Labor!E18</f>
        <v>5928.55</v>
      </c>
      <c r="E7" s="24">
        <f>Labor!F18</f>
        <v>5928.55</v>
      </c>
      <c r="F7" s="24">
        <f>Labor!G18</f>
        <v>-5928.55</v>
      </c>
      <c r="I7">
        <f>82797*0.5715</f>
        <v>47318.485500000003</v>
      </c>
    </row>
    <row r="8" spans="1:9">
      <c r="A8" t="s">
        <v>71</v>
      </c>
      <c r="B8" s="24">
        <f>'Fringe &amp; OH'!B6</f>
        <v>0</v>
      </c>
      <c r="C8" s="24">
        <f>'Fringe &amp; OH'!C6</f>
        <v>0</v>
      </c>
      <c r="D8" s="24">
        <f>'Fringe &amp; OH'!D6</f>
        <v>3388.1663250000001</v>
      </c>
      <c r="E8" s="24">
        <f>'Fringe &amp; OH'!E6</f>
        <v>3388.1663250000001</v>
      </c>
      <c r="F8" s="24">
        <f>'Fringe &amp; OH'!F6</f>
        <v>-3388.1663250000001</v>
      </c>
    </row>
    <row r="9" spans="1:9" ht="15.75" thickBot="1">
      <c r="A9" s="5" t="s">
        <v>72</v>
      </c>
      <c r="B9" s="25">
        <f>SUM(B7:B8)</f>
        <v>0</v>
      </c>
      <c r="C9" s="25">
        <f>SUM(C7:C8)</f>
        <v>0</v>
      </c>
      <c r="D9" s="25">
        <f>SUM(D7:D8)</f>
        <v>9316.7163250000012</v>
      </c>
      <c r="E9" s="25">
        <f>SUM(E7:E8)</f>
        <v>9316.7163250000012</v>
      </c>
      <c r="F9" s="25">
        <f>SUM(F7:F8)</f>
        <v>-9316.7163250000012</v>
      </c>
    </row>
    <row r="10" spans="1:9" ht="15.75" thickTop="1">
      <c r="A10" s="101" t="s">
        <v>9</v>
      </c>
      <c r="B10" s="101"/>
      <c r="C10" s="101"/>
      <c r="D10" s="101"/>
      <c r="E10" s="101"/>
      <c r="F10" s="101"/>
    </row>
    <row r="11" spans="1:9">
      <c r="A11" t="s">
        <v>11</v>
      </c>
      <c r="B11" s="24">
        <f>Expenses!B26</f>
        <v>0</v>
      </c>
      <c r="C11" s="24">
        <f>Expenses!C26</f>
        <v>0</v>
      </c>
      <c r="D11" s="24">
        <f>Expenses!D26</f>
        <v>0</v>
      </c>
      <c r="E11" s="24">
        <f>Expenses!E26</f>
        <v>0</v>
      </c>
      <c r="F11" s="24">
        <f>Expenses!F26</f>
        <v>0</v>
      </c>
    </row>
    <row r="12" spans="1:9">
      <c r="A12" t="s">
        <v>65</v>
      </c>
      <c r="B12" s="24">
        <f>Expenses!B11</f>
        <v>0</v>
      </c>
      <c r="C12" s="24">
        <f>Expenses!C11</f>
        <v>0</v>
      </c>
      <c r="D12" s="24">
        <f>Expenses!D11</f>
        <v>0</v>
      </c>
      <c r="E12" s="24">
        <f>Expenses!E11</f>
        <v>0</v>
      </c>
      <c r="F12" s="24">
        <f>Expenses!F11</f>
        <v>0</v>
      </c>
    </row>
    <row r="13" spans="1:9">
      <c r="A13" t="s">
        <v>66</v>
      </c>
      <c r="B13" s="24">
        <f>Expenses!B32</f>
        <v>0</v>
      </c>
      <c r="C13" s="24">
        <f>Expenses!C32</f>
        <v>0</v>
      </c>
      <c r="D13" s="24">
        <f>Expenses!D32</f>
        <v>0</v>
      </c>
      <c r="E13" s="24">
        <f>Expenses!E32</f>
        <v>0</v>
      </c>
      <c r="F13" s="24">
        <f>Expenses!F32</f>
        <v>0</v>
      </c>
    </row>
    <row r="14" spans="1:9">
      <c r="A14" t="s">
        <v>67</v>
      </c>
      <c r="B14" s="24">
        <f>Expenses!B16</f>
        <v>0</v>
      </c>
      <c r="C14" s="24">
        <f>Expenses!C16</f>
        <v>0</v>
      </c>
      <c r="D14" s="24">
        <f>Expenses!D16</f>
        <v>0</v>
      </c>
      <c r="E14" s="24">
        <f>Expenses!E16</f>
        <v>0</v>
      </c>
      <c r="F14" s="24">
        <f>Expenses!F16</f>
        <v>0</v>
      </c>
    </row>
    <row r="15" spans="1:9">
      <c r="A15" t="s">
        <v>68</v>
      </c>
      <c r="B15" s="24">
        <f>Expenses!B21</f>
        <v>0</v>
      </c>
      <c r="C15" s="24">
        <f>Expenses!C21</f>
        <v>0</v>
      </c>
      <c r="D15" s="24">
        <f>Expenses!D21</f>
        <v>0</v>
      </c>
      <c r="E15" s="24">
        <f>Expenses!E21</f>
        <v>0</v>
      </c>
      <c r="F15" s="24">
        <f>Expenses!F21</f>
        <v>0</v>
      </c>
    </row>
    <row r="16" spans="1:9">
      <c r="A16" t="s">
        <v>69</v>
      </c>
      <c r="B16" s="24">
        <f>Expenses!B34</f>
        <v>0</v>
      </c>
      <c r="C16" s="24">
        <f>Expenses!C34</f>
        <v>0</v>
      </c>
      <c r="D16" s="24">
        <f>Expenses!D34</f>
        <v>0</v>
      </c>
      <c r="E16" s="24">
        <f>Expenses!E34</f>
        <v>0</v>
      </c>
      <c r="F16" s="24">
        <f>Expenses!F34</f>
        <v>0</v>
      </c>
    </row>
    <row r="17" spans="1:6">
      <c r="A17" t="s">
        <v>15</v>
      </c>
      <c r="B17" s="24">
        <f>Expenses!B36-Expenses!B34-Expenses!B32</f>
        <v>0</v>
      </c>
      <c r="C17" s="24">
        <f>Expenses!C36-Expenses!C34-Expenses!C32</f>
        <v>0</v>
      </c>
      <c r="D17" s="24">
        <f>Expenses!D36-Expenses!D34-Expenses!D32</f>
        <v>0</v>
      </c>
      <c r="E17" s="24">
        <f>SUM(Expenses!E35,Expenses!E33,Expenses!E31,Expenses!E30,Expenses!E29)</f>
        <v>0</v>
      </c>
      <c r="F17" s="24">
        <f>SUM(Expenses!F35,Expenses!F33,Expenses!F31,Expenses!F30,Expenses!F29)</f>
        <v>0</v>
      </c>
    </row>
    <row r="18" spans="1:6" ht="15.75" thickBot="1">
      <c r="A18" s="5" t="s">
        <v>77</v>
      </c>
      <c r="B18" s="25">
        <f>Expenses!B38</f>
        <v>0</v>
      </c>
      <c r="C18" s="25">
        <f>Expenses!C38</f>
        <v>0</v>
      </c>
      <c r="D18" s="25">
        <f>Expenses!D38</f>
        <v>0</v>
      </c>
      <c r="E18" s="25">
        <f>Expenses!E38</f>
        <v>0</v>
      </c>
      <c r="F18" s="25">
        <f>Expenses!F38</f>
        <v>0</v>
      </c>
    </row>
    <row r="19" spans="1:6" ht="15.75" thickTop="1">
      <c r="A19" s="101" t="s">
        <v>74</v>
      </c>
      <c r="B19" s="101"/>
      <c r="C19" s="101"/>
      <c r="D19" s="101"/>
      <c r="E19" s="101"/>
      <c r="F19" s="101"/>
    </row>
    <row r="20" spans="1:6">
      <c r="A20" t="s">
        <v>37</v>
      </c>
      <c r="B20" s="24">
        <f>'Capital Equipment &amp; DMO Assets'!C16</f>
        <v>0</v>
      </c>
      <c r="C20" s="24">
        <f>'Capital Equipment &amp; DMO Assets'!D16</f>
        <v>0</v>
      </c>
      <c r="D20" s="24">
        <f>'Capital Equipment &amp; DMO Assets'!E16</f>
        <v>0</v>
      </c>
      <c r="E20" s="24">
        <f>'Capital Equipment &amp; DMO Assets'!F16</f>
        <v>0</v>
      </c>
      <c r="F20" s="24">
        <f>'Capital Equipment &amp; DMO Assets'!G16</f>
        <v>0</v>
      </c>
    </row>
    <row r="21" spans="1:6">
      <c r="A21" t="s">
        <v>75</v>
      </c>
      <c r="B21" s="24">
        <f>'Capital Equipment &amp; DMO Assets'!C27</f>
        <v>0</v>
      </c>
      <c r="C21" s="24">
        <f>'Capital Equipment &amp; DMO Assets'!D27</f>
        <v>0</v>
      </c>
      <c r="D21" s="24">
        <f>'Capital Equipment &amp; DMO Assets'!E27</f>
        <v>0</v>
      </c>
      <c r="E21" s="24">
        <f>'Capital Equipment &amp; DMO Assets'!F27</f>
        <v>0</v>
      </c>
      <c r="F21" s="24">
        <f>'Capital Equipment &amp; DMO Assets'!G27</f>
        <v>0</v>
      </c>
    </row>
    <row r="22" spans="1:6" ht="15.75" thickBot="1">
      <c r="A22" s="5" t="s">
        <v>78</v>
      </c>
      <c r="B22" s="19">
        <f>SUM('Capital Equipment &amp; DMO Assets'!C27,'Capital Equipment &amp; DMO Assets'!C16)</f>
        <v>0</v>
      </c>
      <c r="C22" s="19">
        <f>SUM('Capital Equipment &amp; DMO Assets'!D27,'Capital Equipment &amp; DMO Assets'!D16)</f>
        <v>0</v>
      </c>
      <c r="D22" s="19">
        <f>SUM('Capital Equipment &amp; DMO Assets'!E27,'Capital Equipment &amp; DMO Assets'!E16)</f>
        <v>0</v>
      </c>
      <c r="E22" s="19">
        <f>SUM('Capital Equipment &amp; DMO Assets'!F27,'Capital Equipment &amp; DMO Assets'!F16)</f>
        <v>0</v>
      </c>
      <c r="F22" s="19">
        <f>SUM(F20:F21)</f>
        <v>0</v>
      </c>
    </row>
    <row r="23" spans="1:6" ht="15.75" thickTop="1">
      <c r="A23" s="15" t="s">
        <v>92</v>
      </c>
      <c r="B23" s="46">
        <f>SUM(B18,B22,B9)</f>
        <v>0</v>
      </c>
      <c r="C23" s="46">
        <f t="shared" ref="C23:E23" si="0">SUM(C18,C22,C9)</f>
        <v>0</v>
      </c>
      <c r="D23" s="46">
        <f t="shared" si="0"/>
        <v>9316.7163250000012</v>
      </c>
      <c r="E23" s="46">
        <f t="shared" si="0"/>
        <v>9316.7163250000012</v>
      </c>
      <c r="F23" s="46">
        <f>B23-E23</f>
        <v>-9316.7163250000012</v>
      </c>
    </row>
    <row r="24" spans="1:6">
      <c r="A24" s="15" t="s">
        <v>57</v>
      </c>
      <c r="B24" s="46">
        <f>'Fringe &amp; OH'!B21</f>
        <v>15000</v>
      </c>
      <c r="C24" s="46">
        <f>'Fringe &amp; OH'!C21</f>
        <v>0</v>
      </c>
      <c r="D24" s="46">
        <f>'Fringe &amp; OH'!D21</f>
        <v>4891.276070625001</v>
      </c>
      <c r="E24" s="46">
        <f>'Fringe &amp; OH'!E21</f>
        <v>4891.276070625001</v>
      </c>
      <c r="F24" s="46">
        <f>B24-E24</f>
        <v>10108.723929374999</v>
      </c>
    </row>
    <row r="25" spans="1:6" ht="15.75" thickBot="1">
      <c r="A25" s="16" t="s">
        <v>70</v>
      </c>
      <c r="B25" s="26">
        <f>SUM(B24,B22,B18,B9)</f>
        <v>15000</v>
      </c>
      <c r="C25" s="26">
        <f>SUM(C24,C22,C18,C9)</f>
        <v>0</v>
      </c>
      <c r="D25" s="26">
        <f>SUM(D24,D22,D18,D9)</f>
        <v>14207.992395625002</v>
      </c>
      <c r="E25" s="26">
        <f>SUM(E24,E22,E18,E9)</f>
        <v>14207.992395625002</v>
      </c>
      <c r="F25" s="26">
        <f>B25-E25</f>
        <v>792.00760437499775</v>
      </c>
    </row>
    <row r="26" spans="1:6" ht="15.75" thickTop="1"/>
    <row r="28" spans="1:6">
      <c r="E28" t="s">
        <v>126</v>
      </c>
      <c r="F28" s="98">
        <f>F25/1.525</f>
        <v>519.34924877049036</v>
      </c>
    </row>
    <row r="29" spans="1:6">
      <c r="E29" t="s">
        <v>127</v>
      </c>
      <c r="F29" s="98">
        <f>F28/1.5715</f>
        <v>330.47995467419054</v>
      </c>
    </row>
    <row r="30" spans="1:6">
      <c r="E30" t="s">
        <v>125</v>
      </c>
      <c r="F30" s="99">
        <f>F29/89.15</f>
        <v>3.7070101477755526</v>
      </c>
    </row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3" t="s">
        <v>98</v>
      </c>
      <c r="B1" s="13"/>
    </row>
    <row r="2" spans="1:2" ht="15.75" thickTop="1"/>
    <row r="3" spans="1:2" ht="30">
      <c r="A3" s="103" t="s">
        <v>94</v>
      </c>
      <c r="B3" s="86" t="s">
        <v>99</v>
      </c>
    </row>
    <row r="4" spans="1:2">
      <c r="A4" s="104"/>
      <c r="B4" s="86" t="s">
        <v>101</v>
      </c>
    </row>
    <row r="5" spans="1:2">
      <c r="A5" s="105"/>
      <c r="B5" s="86" t="s">
        <v>102</v>
      </c>
    </row>
    <row r="6" spans="1:2">
      <c r="A6" s="87" t="s">
        <v>95</v>
      </c>
      <c r="B6" s="86" t="s">
        <v>110</v>
      </c>
    </row>
    <row r="7" spans="1:2">
      <c r="A7" s="87" t="s">
        <v>36</v>
      </c>
      <c r="B7" s="86" t="s">
        <v>111</v>
      </c>
    </row>
    <row r="8" spans="1:2" ht="30">
      <c r="A8" s="87" t="s">
        <v>9</v>
      </c>
      <c r="B8" s="86" t="s">
        <v>112</v>
      </c>
    </row>
    <row r="9" spans="1:2" ht="45">
      <c r="A9" s="87" t="s">
        <v>96</v>
      </c>
      <c r="B9" s="86" t="s">
        <v>113</v>
      </c>
    </row>
    <row r="10" spans="1:2">
      <c r="A10" s="87" t="s">
        <v>97</v>
      </c>
      <c r="B10" s="86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E8" sqref="E8"/>
    </sheetView>
  </sheetViews>
  <sheetFormatPr defaultColWidth="8.5703125" defaultRowHeight="15"/>
  <cols>
    <col min="1" max="1" width="21.5703125" customWidth="1"/>
    <col min="3" max="3" width="10.42578125" bestFit="1" customWidth="1"/>
    <col min="5" max="5" width="26" bestFit="1" customWidth="1"/>
  </cols>
  <sheetData>
    <row r="1" spans="1:7" ht="15.75" thickBot="1">
      <c r="A1" s="2" t="s">
        <v>0</v>
      </c>
      <c r="B1" s="2" t="s">
        <v>2</v>
      </c>
      <c r="C1" s="2" t="s">
        <v>1</v>
      </c>
      <c r="E1" s="50" t="s">
        <v>103</v>
      </c>
    </row>
    <row r="2" spans="1:7">
      <c r="A2" s="20" t="s">
        <v>121</v>
      </c>
      <c r="B2" s="11">
        <v>89.15</v>
      </c>
      <c r="C2" s="91">
        <v>0.57150000000000001</v>
      </c>
      <c r="E2" t="s">
        <v>105</v>
      </c>
      <c r="F2" s="51"/>
    </row>
    <row r="3" spans="1:7">
      <c r="A3" s="20" t="s">
        <v>122</v>
      </c>
      <c r="B3" s="96">
        <v>88.48</v>
      </c>
      <c r="C3" s="91">
        <v>0.57150000000000001</v>
      </c>
      <c r="E3" t="s">
        <v>104</v>
      </c>
      <c r="F3" s="51"/>
      <c r="G3" s="97"/>
    </row>
    <row r="4" spans="1:7">
      <c r="A4" s="20" t="s">
        <v>123</v>
      </c>
      <c r="B4" s="11">
        <v>63.82</v>
      </c>
      <c r="C4" s="91">
        <v>0.57150000000000001</v>
      </c>
      <c r="E4" t="s">
        <v>107</v>
      </c>
      <c r="F4" s="51"/>
    </row>
    <row r="5" spans="1:7">
      <c r="A5" s="20" t="s">
        <v>129</v>
      </c>
      <c r="B5" s="11">
        <v>75</v>
      </c>
      <c r="C5" s="91">
        <v>0.57150000000000001</v>
      </c>
      <c r="E5" t="s">
        <v>106</v>
      </c>
      <c r="F5" s="51"/>
      <c r="G5" s="97"/>
    </row>
    <row r="6" spans="1:7">
      <c r="A6" s="20"/>
      <c r="B6" s="11"/>
      <c r="C6" s="91"/>
    </row>
    <row r="7" spans="1:7">
      <c r="A7" s="20"/>
      <c r="B7" s="11">
        <v>0</v>
      </c>
      <c r="C7" s="12">
        <v>0</v>
      </c>
      <c r="G7" s="97"/>
    </row>
    <row r="8" spans="1:7">
      <c r="A8" s="20"/>
      <c r="B8" s="11">
        <v>0</v>
      </c>
      <c r="C8" s="12">
        <v>0</v>
      </c>
    </row>
    <row r="9" spans="1:7">
      <c r="A9" s="20"/>
      <c r="B9" s="11">
        <v>0</v>
      </c>
      <c r="C9" s="12">
        <v>0</v>
      </c>
    </row>
    <row r="10" spans="1:7">
      <c r="A10" s="20"/>
      <c r="B10" s="11">
        <v>0</v>
      </c>
      <c r="C10" s="12">
        <v>0</v>
      </c>
    </row>
    <row r="11" spans="1:7">
      <c r="A11" s="10"/>
      <c r="B11" s="11">
        <v>0</v>
      </c>
      <c r="C11" s="12">
        <v>0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A19"/>
  <sheetViews>
    <sheetView tabSelected="1" workbookViewId="0">
      <pane xSplit="7" topLeftCell="P1" activePane="topRight" state="frozen"/>
      <selection pane="topRight" activeCell="D14" sqref="D14"/>
    </sheetView>
  </sheetViews>
  <sheetFormatPr defaultColWidth="8.5703125" defaultRowHeight="15" outlineLevelRow="1" outlineLevelCol="1"/>
  <cols>
    <col min="1" max="1" width="15.5703125" customWidth="1"/>
    <col min="2" max="2" width="11" bestFit="1" customWidth="1"/>
    <col min="3" max="3" width="11.140625" bestFit="1" customWidth="1"/>
    <col min="4" max="4" width="10.5703125" bestFit="1" customWidth="1"/>
    <col min="5" max="5" width="11.140625" bestFit="1" customWidth="1"/>
    <col min="6" max="6" width="11.140625" customWidth="1"/>
    <col min="7" max="7" width="10.5703125" bestFit="1" customWidth="1"/>
    <col min="8" max="12" width="11" hidden="1" customWidth="1" outlineLevel="1"/>
    <col min="13" max="14" width="11" style="64" hidden="1" customWidth="1" outlineLevel="1"/>
    <col min="15" max="15" width="11" hidden="1" customWidth="1" outlineLevel="1"/>
    <col min="16" max="16" width="12" hidden="1" customWidth="1" collapsed="1"/>
    <col min="17" max="17" width="12" hidden="1" customWidth="1"/>
    <col min="18" max="18" width="12.42578125" customWidth="1"/>
    <col min="19" max="19" width="12" customWidth="1"/>
    <col min="20" max="20" width="9.42578125" style="64" bestFit="1" customWidth="1"/>
    <col min="21" max="21" width="8.5703125" style="64"/>
    <col min="22" max="22" width="11" style="64" customWidth="1" outlineLevel="1"/>
    <col min="23" max="23" width="8.5703125" style="64"/>
    <col min="24" max="24" width="9" style="64" bestFit="1" customWidth="1"/>
    <col min="25" max="25" width="8.5703125" style="64"/>
    <col min="26" max="26" width="9.42578125" style="64" bestFit="1" customWidth="1"/>
    <col min="27" max="27" width="8.5703125" style="64"/>
  </cols>
  <sheetData>
    <row r="1" spans="1:27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71"/>
    </row>
    <row r="2" spans="1:27" ht="15.75" thickBot="1">
      <c r="A2" s="108"/>
      <c r="B2" s="74">
        <f>Summary!B25</f>
        <v>15000</v>
      </c>
      <c r="C2" s="74">
        <f>Summary!C25</f>
        <v>0</v>
      </c>
      <c r="D2" s="74">
        <f>Summary!D25</f>
        <v>14207.992395625002</v>
      </c>
      <c r="E2" s="74">
        <f>Summary!E25</f>
        <v>14207.992395625002</v>
      </c>
      <c r="F2" s="60">
        <f>Summary!F25</f>
        <v>792.00760437499775</v>
      </c>
      <c r="G2" s="72"/>
    </row>
    <row r="5" spans="1:27" ht="20.25" thickBot="1">
      <c r="A5" s="106" t="s">
        <v>36</v>
      </c>
      <c r="B5" s="106"/>
      <c r="C5" s="106"/>
      <c r="D5" s="106"/>
      <c r="E5" s="106"/>
      <c r="F5" s="106"/>
      <c r="G5" s="84"/>
    </row>
    <row r="6" spans="1:27" ht="31.5" thickTop="1" thickBot="1">
      <c r="A6" s="27" t="s">
        <v>0</v>
      </c>
      <c r="B6" s="27" t="s">
        <v>3</v>
      </c>
      <c r="C6" s="27" t="s">
        <v>4</v>
      </c>
      <c r="D6" s="28" t="s">
        <v>86</v>
      </c>
      <c r="E6" s="28" t="s">
        <v>87</v>
      </c>
      <c r="F6" s="28" t="s">
        <v>90</v>
      </c>
      <c r="G6" s="27" t="s">
        <v>5</v>
      </c>
      <c r="H6" s="88">
        <v>42736</v>
      </c>
      <c r="I6" s="88">
        <v>42767</v>
      </c>
      <c r="J6" s="88">
        <v>42795</v>
      </c>
      <c r="K6" s="88">
        <v>42826</v>
      </c>
      <c r="L6" s="88">
        <v>42856</v>
      </c>
      <c r="M6" s="88">
        <v>43374</v>
      </c>
      <c r="N6" s="88">
        <v>44136</v>
      </c>
      <c r="O6" s="88">
        <v>44166</v>
      </c>
      <c r="P6" s="88"/>
      <c r="Q6" s="88"/>
      <c r="R6" s="88">
        <v>44673</v>
      </c>
      <c r="S6" s="88">
        <v>44703</v>
      </c>
      <c r="T6" s="88">
        <v>44734</v>
      </c>
      <c r="U6" s="88">
        <v>44764</v>
      </c>
      <c r="V6" s="88"/>
      <c r="W6" s="88"/>
      <c r="X6" s="88"/>
      <c r="Y6" s="88"/>
      <c r="Z6" s="88"/>
      <c r="AA6" s="88"/>
    </row>
    <row r="7" spans="1:27">
      <c r="A7" s="29" t="s">
        <v>93</v>
      </c>
      <c r="B7" s="52"/>
      <c r="C7" s="52"/>
      <c r="D7" s="89"/>
      <c r="E7" s="89"/>
      <c r="F7" s="89"/>
      <c r="G7" s="90">
        <f>B7-C7</f>
        <v>0</v>
      </c>
      <c r="H7" s="47"/>
      <c r="I7" s="47"/>
      <c r="J7" s="47"/>
      <c r="K7" s="47"/>
      <c r="L7" s="47"/>
      <c r="M7" s="47"/>
      <c r="N7" s="47"/>
      <c r="O7" s="47"/>
      <c r="V7" s="47"/>
    </row>
    <row r="8" spans="1:27">
      <c r="A8" s="8"/>
      <c r="B8" s="40"/>
      <c r="C8" s="54"/>
      <c r="D8" s="58">
        <f>SUM(H8:AA8)</f>
        <v>0</v>
      </c>
      <c r="E8" s="40">
        <f>D8*'Personnel Info'!B2</f>
        <v>0</v>
      </c>
      <c r="F8" s="40">
        <f>C8+E8</f>
        <v>0</v>
      </c>
      <c r="G8" s="59">
        <f>Labor!B8-(('Personnel Info'!B2*Labor!D8)+C8)</f>
        <v>0</v>
      </c>
      <c r="H8" s="9"/>
      <c r="I8" s="18"/>
      <c r="J8" s="9"/>
      <c r="K8" s="9"/>
      <c r="L8" s="9"/>
      <c r="M8" s="47"/>
      <c r="N8" s="47"/>
      <c r="O8" s="47"/>
      <c r="P8" s="47"/>
      <c r="Q8" s="47"/>
      <c r="R8" s="47"/>
      <c r="S8" s="47"/>
      <c r="V8" s="9"/>
    </row>
    <row r="9" spans="1:27">
      <c r="A9" s="66" t="str">
        <f>'Personnel Info'!A2</f>
        <v xml:space="preserve">Brett Hobson </v>
      </c>
      <c r="B9" s="67"/>
      <c r="C9" s="68"/>
      <c r="D9" s="58">
        <v>13</v>
      </c>
      <c r="E9" s="67">
        <f>D9*'Personnel Info'!B2</f>
        <v>1158.95</v>
      </c>
      <c r="F9" s="85">
        <f t="shared" ref="F9:F17" si="0">C9+E9</f>
        <v>1158.95</v>
      </c>
      <c r="G9" s="69">
        <f>Labor!B9-(('Personnel Info'!B2*Labor!D9)+C9)</f>
        <v>-1158.95</v>
      </c>
      <c r="H9" s="9"/>
      <c r="I9" s="9"/>
      <c r="J9" s="9"/>
      <c r="K9" s="9"/>
      <c r="L9" s="9"/>
      <c r="M9" s="9"/>
      <c r="N9" s="9"/>
      <c r="O9" s="9"/>
      <c r="Q9" s="9"/>
      <c r="R9" s="9"/>
      <c r="S9" s="9"/>
      <c r="T9" s="9"/>
      <c r="U9" s="9"/>
      <c r="V9" s="9"/>
    </row>
    <row r="10" spans="1:27">
      <c r="A10" s="8" t="str">
        <f>'Personnel Info'!A3</f>
        <v>Brian Kieft</v>
      </c>
      <c r="B10" s="40"/>
      <c r="C10" s="54"/>
      <c r="D10" s="58">
        <v>20</v>
      </c>
      <c r="E10" s="40">
        <f>D10*'Personnel Info'!B3</f>
        <v>1769.6000000000001</v>
      </c>
      <c r="F10" s="85">
        <f t="shared" si="0"/>
        <v>1769.6000000000001</v>
      </c>
      <c r="G10" s="59">
        <f>Labor!B10-(('Personnel Info'!B3*Labor!D10)+C10)</f>
        <v>-1769.6000000000001</v>
      </c>
      <c r="H10" s="9"/>
      <c r="I10" s="9"/>
      <c r="J10" s="9"/>
      <c r="K10" s="9"/>
      <c r="L10" s="9"/>
      <c r="M10" s="9"/>
      <c r="N10" s="9"/>
      <c r="O10" s="9"/>
      <c r="Q10" s="9"/>
      <c r="R10" s="9"/>
      <c r="S10" s="9"/>
      <c r="T10" s="9"/>
      <c r="U10" s="9"/>
      <c r="V10" s="9"/>
    </row>
    <row r="11" spans="1:27">
      <c r="A11" s="65" t="str">
        <f>'Personnel Info'!A4</f>
        <v>Ben Ranaan</v>
      </c>
      <c r="B11" s="40"/>
      <c r="C11" s="54"/>
      <c r="D11" s="58"/>
      <c r="E11" s="40">
        <f>D11*'Personnel Info'!B4</f>
        <v>0</v>
      </c>
      <c r="F11" s="85">
        <f t="shared" si="0"/>
        <v>0</v>
      </c>
      <c r="G11" s="59">
        <f>Labor!B11-(('Personnel Info'!B4*Labor!D11)+C11)</f>
        <v>0</v>
      </c>
      <c r="H11" s="9"/>
      <c r="I11" s="9"/>
      <c r="J11" s="9"/>
      <c r="K11" s="9"/>
      <c r="L11" s="9"/>
      <c r="M11" s="9"/>
      <c r="N11" s="9"/>
      <c r="O11" s="9"/>
      <c r="Q11" s="9"/>
      <c r="R11" s="9"/>
      <c r="S11" s="9"/>
      <c r="T11" s="9"/>
      <c r="U11" s="9"/>
      <c r="V11" s="9"/>
    </row>
    <row r="12" spans="1:27">
      <c r="A12" s="65" t="str">
        <f>'Personnel Info'!A5</f>
        <v>Quinn Shemet</v>
      </c>
      <c r="B12" s="40"/>
      <c r="C12" s="54"/>
      <c r="D12" s="58">
        <v>40</v>
      </c>
      <c r="E12" s="40">
        <f>D12*'Personnel Info'!B5</f>
        <v>3000</v>
      </c>
      <c r="F12" s="85">
        <f t="shared" si="0"/>
        <v>3000</v>
      </c>
      <c r="G12" s="59">
        <f>Labor!B12-(('Personnel Info'!B5*Labor!D12)+C12)</f>
        <v>-3000</v>
      </c>
      <c r="H12" s="9"/>
      <c r="I12" s="9"/>
      <c r="J12" s="9"/>
      <c r="K12" s="9"/>
      <c r="L12" s="9"/>
      <c r="M12" s="9"/>
      <c r="N12" s="9"/>
      <c r="O12" s="9"/>
      <c r="Q12" s="9"/>
      <c r="R12" s="9"/>
      <c r="S12" s="9"/>
      <c r="T12" s="9"/>
      <c r="U12" s="9"/>
      <c r="V12" s="9"/>
    </row>
    <row r="13" spans="1:27" outlineLevel="1">
      <c r="A13" s="65">
        <f>'Personnel Info'!A6</f>
        <v>0</v>
      </c>
      <c r="B13" s="40"/>
      <c r="C13" s="54"/>
      <c r="D13" s="58">
        <f t="shared" ref="D13:D17" si="1">SUM(H13:AA13)</f>
        <v>0</v>
      </c>
      <c r="E13" s="40">
        <f>D13*'Personnel Info'!B6</f>
        <v>0</v>
      </c>
      <c r="F13" s="85">
        <f t="shared" si="0"/>
        <v>0</v>
      </c>
      <c r="G13" s="59">
        <f>Labor!B13-(('Personnel Info'!B6*Labor!D13)+C13)</f>
        <v>0</v>
      </c>
      <c r="H13" s="9"/>
      <c r="I13" s="9"/>
      <c r="J13" s="9"/>
      <c r="K13" s="9"/>
      <c r="L13" s="9"/>
      <c r="M13" s="9"/>
      <c r="N13" s="9"/>
      <c r="O13" s="9"/>
      <c r="V13" s="9"/>
    </row>
    <row r="14" spans="1:27" outlineLevel="1">
      <c r="A14" s="8">
        <f>'Personnel Info'!A8</f>
        <v>0</v>
      </c>
      <c r="B14" s="40"/>
      <c r="C14" s="54"/>
      <c r="D14" s="58">
        <f t="shared" si="1"/>
        <v>0</v>
      </c>
      <c r="E14" s="40">
        <f>D14*'Personnel Info'!B7</f>
        <v>0</v>
      </c>
      <c r="F14" s="85">
        <f t="shared" si="0"/>
        <v>0</v>
      </c>
      <c r="G14" s="59">
        <f>Labor!B14-(('Personnel Info'!B7*Labor!D14)+C14)</f>
        <v>0</v>
      </c>
      <c r="H14" s="9"/>
      <c r="I14" s="9"/>
      <c r="J14" s="9"/>
      <c r="K14" s="9"/>
      <c r="L14" s="9"/>
      <c r="M14" s="9"/>
      <c r="N14" s="9"/>
      <c r="O14" s="9"/>
      <c r="V14" s="9"/>
    </row>
    <row r="15" spans="1:27" outlineLevel="1">
      <c r="A15" s="8">
        <f>'Personnel Info'!A9</f>
        <v>0</v>
      </c>
      <c r="B15" s="40"/>
      <c r="C15" s="54"/>
      <c r="D15" s="58">
        <f t="shared" si="1"/>
        <v>0</v>
      </c>
      <c r="E15" s="40">
        <f>D15*'Personnel Info'!B8</f>
        <v>0</v>
      </c>
      <c r="F15" s="85">
        <f t="shared" si="0"/>
        <v>0</v>
      </c>
      <c r="G15" s="59">
        <f>Labor!B15-(('Personnel Info'!B8*Labor!D15)+C15)</f>
        <v>0</v>
      </c>
      <c r="H15" s="9"/>
      <c r="I15" s="9"/>
      <c r="J15" s="9"/>
      <c r="K15" s="9"/>
      <c r="L15" s="9"/>
      <c r="M15" s="9"/>
      <c r="N15" s="9"/>
      <c r="O15" s="9"/>
      <c r="V15" s="9"/>
    </row>
    <row r="16" spans="1:27" outlineLevel="1">
      <c r="A16" s="8">
        <f>'Personnel Info'!A10</f>
        <v>0</v>
      </c>
      <c r="B16" s="40"/>
      <c r="C16" s="54"/>
      <c r="D16" s="58">
        <f t="shared" si="1"/>
        <v>0</v>
      </c>
      <c r="E16" s="40">
        <f>D16*'Personnel Info'!B9</f>
        <v>0</v>
      </c>
      <c r="F16" s="85">
        <f t="shared" si="0"/>
        <v>0</v>
      </c>
      <c r="G16" s="59">
        <f>Labor!B16-(('Personnel Info'!B9*Labor!D16)+C16)</f>
        <v>0</v>
      </c>
      <c r="H16" s="9"/>
      <c r="I16" s="9"/>
      <c r="J16" s="9"/>
      <c r="K16" s="9"/>
      <c r="L16" s="9"/>
      <c r="M16" s="9"/>
      <c r="N16" s="9"/>
      <c r="O16" s="9"/>
      <c r="V16" s="9"/>
    </row>
    <row r="17" spans="1:22" outlineLevel="1">
      <c r="A17" s="8">
        <f>'Personnel Info'!A11</f>
        <v>0</v>
      </c>
      <c r="B17" s="40"/>
      <c r="C17" s="54"/>
      <c r="D17" s="58">
        <f t="shared" si="1"/>
        <v>0</v>
      </c>
      <c r="E17" s="40">
        <f>D17*'Personnel Info'!B10</f>
        <v>0</v>
      </c>
      <c r="F17" s="85">
        <f t="shared" si="0"/>
        <v>0</v>
      </c>
      <c r="G17" s="59">
        <f>Labor!B17-(('Personnel Info'!B10*Labor!D17)+C17)</f>
        <v>0</v>
      </c>
      <c r="H17" s="9"/>
      <c r="I17" s="9"/>
      <c r="J17" s="9"/>
      <c r="K17" s="9"/>
      <c r="L17" s="9"/>
      <c r="M17" s="9"/>
      <c r="N17" s="9"/>
      <c r="O17" s="9"/>
      <c r="V17" s="9"/>
    </row>
    <row r="18" spans="1:22" ht="15.75" thickBot="1">
      <c r="A18" s="30" t="s">
        <v>59</v>
      </c>
      <c r="B18" s="44">
        <f>SUM(B7:B17)</f>
        <v>0</v>
      </c>
      <c r="C18" s="44">
        <f>SUM(C7:C17)</f>
        <v>0</v>
      </c>
      <c r="D18" s="81">
        <f>SUM(D8:D17)</f>
        <v>73</v>
      </c>
      <c r="E18" s="44">
        <f>SUM(E8:E17)</f>
        <v>5928.55</v>
      </c>
      <c r="F18" s="44">
        <f>SUM(C18,E18)</f>
        <v>5928.55</v>
      </c>
      <c r="G18" s="44">
        <f>B18-F18</f>
        <v>-5928.55</v>
      </c>
    </row>
    <row r="19" spans="1:22" ht="15.75" thickTop="1"/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V55"/>
  <sheetViews>
    <sheetView workbookViewId="0">
      <pane ySplit="5" topLeftCell="A6" activePane="bottomLeft" state="frozen"/>
      <selection pane="bottomLeft" activeCell="G7" sqref="G7"/>
    </sheetView>
  </sheetViews>
  <sheetFormatPr defaultColWidth="8.5703125" defaultRowHeight="15" outlineLevelCol="1"/>
  <cols>
    <col min="1" max="1" width="35.5703125" bestFit="1" customWidth="1"/>
    <col min="2" max="2" width="9.85546875" customWidth="1"/>
    <col min="3" max="3" width="10.5703125" customWidth="1"/>
    <col min="4" max="4" width="10.85546875" style="8" customWidth="1"/>
    <col min="5" max="5" width="10.5703125" customWidth="1"/>
    <col min="6" max="6" width="11.42578125" customWidth="1"/>
    <col min="7" max="7" width="10.42578125" bestFit="1" customWidth="1" outlineLevel="1"/>
    <col min="8" max="9" width="8.5703125" style="64" hidden="1" customWidth="1" outlineLevel="1"/>
    <col min="10" max="10" width="8.5703125" hidden="1" customWidth="1" outlineLevel="1"/>
    <col min="11" max="14" width="8.5703125" style="64" hidden="1" customWidth="1" outlineLevel="1"/>
    <col min="15" max="16" width="8.5703125" style="64"/>
    <col min="17" max="17" width="11" style="64" customWidth="1" outlineLevel="1"/>
    <col min="18" max="18" width="8.5703125" style="64"/>
    <col min="19" max="19" width="9" style="64" bestFit="1" customWidth="1"/>
    <col min="20" max="20" width="8.5703125" style="64"/>
    <col min="21" max="21" width="9.42578125" style="64" bestFit="1" customWidth="1"/>
    <col min="22" max="22" width="8.5703125" style="64"/>
  </cols>
  <sheetData>
    <row r="1" spans="1:22" s="64" customFormat="1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22"/>
    </row>
    <row r="2" spans="1:22" s="64" customFormat="1" ht="15.75" thickBot="1">
      <c r="A2" s="108"/>
      <c r="B2" s="74">
        <f>Summary!B25</f>
        <v>15000</v>
      </c>
      <c r="C2" s="74">
        <f>Summary!C25</f>
        <v>0</v>
      </c>
      <c r="D2" s="74">
        <f>Summary!D25</f>
        <v>14207.992395625002</v>
      </c>
      <c r="E2" s="74">
        <f>Summary!E25</f>
        <v>14207.992395625002</v>
      </c>
      <c r="F2" s="60">
        <f>Summary!F25</f>
        <v>792.00760437499775</v>
      </c>
      <c r="G2" s="22"/>
    </row>
    <row r="3" spans="1:22" s="64" customFormat="1">
      <c r="D3" s="65"/>
      <c r="G3" s="22"/>
    </row>
    <row r="4" spans="1:22" ht="20.25" thickBot="1">
      <c r="A4" s="31" t="s">
        <v>9</v>
      </c>
      <c r="B4" s="8"/>
      <c r="C4" s="8"/>
      <c r="D4" s="32"/>
      <c r="E4" s="32"/>
      <c r="F4" s="8"/>
      <c r="G4" s="22"/>
    </row>
    <row r="5" spans="1:22" ht="16.5" thickTop="1" thickBot="1">
      <c r="A5" s="8"/>
      <c r="B5" s="33" t="s">
        <v>3</v>
      </c>
      <c r="C5" s="33" t="s">
        <v>4</v>
      </c>
      <c r="D5" s="34" t="s">
        <v>76</v>
      </c>
      <c r="E5" s="35" t="s">
        <v>89</v>
      </c>
      <c r="F5" s="33" t="s">
        <v>5</v>
      </c>
      <c r="G5" s="79" t="s">
        <v>109</v>
      </c>
      <c r="H5" s="75" t="s">
        <v>114</v>
      </c>
      <c r="I5" s="75" t="s">
        <v>115</v>
      </c>
      <c r="J5" s="75" t="s">
        <v>116</v>
      </c>
      <c r="K5" s="75" t="s">
        <v>117</v>
      </c>
      <c r="L5" s="76" t="s">
        <v>118</v>
      </c>
      <c r="M5" s="75" t="s">
        <v>119</v>
      </c>
      <c r="N5" s="75" t="s">
        <v>120</v>
      </c>
      <c r="O5" s="88">
        <v>44743</v>
      </c>
      <c r="P5" s="88"/>
      <c r="Q5" s="88"/>
      <c r="R5" s="88"/>
      <c r="S5" s="88"/>
      <c r="T5" s="88"/>
      <c r="U5" s="88"/>
      <c r="V5" s="88"/>
    </row>
    <row r="6" spans="1:22" ht="15.75" thickBot="1">
      <c r="A6" s="36" t="s">
        <v>65</v>
      </c>
      <c r="B6" s="36"/>
      <c r="C6" s="36"/>
      <c r="D6" s="36"/>
      <c r="E6" s="36"/>
      <c r="F6" s="36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2">
      <c r="A7" s="8" t="s">
        <v>14</v>
      </c>
      <c r="B7" s="9"/>
      <c r="C7" s="53"/>
      <c r="D7" s="38">
        <f>SUM(G7:V7)</f>
        <v>0</v>
      </c>
      <c r="E7" s="38">
        <f>C7+D7</f>
        <v>0</v>
      </c>
      <c r="F7" s="37">
        <f>B7-(C7+D7)</f>
        <v>0</v>
      </c>
      <c r="G7" s="21"/>
      <c r="H7" s="9"/>
      <c r="I7" s="9"/>
      <c r="J7" s="9"/>
      <c r="K7" s="9"/>
      <c r="L7" s="9"/>
      <c r="M7" s="9"/>
      <c r="N7" s="9"/>
      <c r="Q7" s="47"/>
    </row>
    <row r="8" spans="1:22">
      <c r="A8" s="8" t="s">
        <v>12</v>
      </c>
      <c r="B8" s="9"/>
      <c r="C8" s="53"/>
      <c r="D8" s="38">
        <f>SUM(G8:V8)</f>
        <v>0</v>
      </c>
      <c r="E8" s="38">
        <f t="shared" ref="E8:E10" si="0">C8+D8</f>
        <v>0</v>
      </c>
      <c r="F8" s="37">
        <f t="shared" ref="F8:F10" si="1">B8-(C8+D8)</f>
        <v>0</v>
      </c>
      <c r="G8" s="21"/>
      <c r="H8" s="9"/>
      <c r="I8" s="9"/>
      <c r="J8" s="9"/>
      <c r="K8" s="9"/>
      <c r="L8" s="9"/>
      <c r="M8" s="9"/>
      <c r="N8" s="9"/>
      <c r="Q8" s="9"/>
    </row>
    <row r="9" spans="1:22">
      <c r="A9" s="8" t="s">
        <v>13</v>
      </c>
      <c r="B9" s="9"/>
      <c r="C9" s="53"/>
      <c r="D9" s="38">
        <f>SUM(G9:V9)</f>
        <v>0</v>
      </c>
      <c r="E9" s="38">
        <f t="shared" si="0"/>
        <v>0</v>
      </c>
      <c r="F9" s="37">
        <f t="shared" si="1"/>
        <v>0</v>
      </c>
      <c r="G9" s="21"/>
      <c r="H9" s="9"/>
      <c r="I9" s="9"/>
      <c r="J9" s="9"/>
      <c r="K9" s="9"/>
      <c r="L9" s="9"/>
      <c r="M9" s="9"/>
      <c r="N9" s="9"/>
      <c r="Q9" s="9"/>
    </row>
    <row r="10" spans="1:22">
      <c r="A10" s="8" t="s">
        <v>21</v>
      </c>
      <c r="B10" s="9"/>
      <c r="C10" s="53"/>
      <c r="D10" s="38">
        <f>SUM(G10:V10)</f>
        <v>0</v>
      </c>
      <c r="E10" s="38">
        <f t="shared" si="0"/>
        <v>0</v>
      </c>
      <c r="F10" s="37">
        <f t="shared" si="1"/>
        <v>0</v>
      </c>
      <c r="G10" s="21"/>
      <c r="H10" s="9"/>
      <c r="I10" s="9"/>
      <c r="J10" s="9"/>
      <c r="K10" s="9"/>
      <c r="L10" s="9"/>
      <c r="M10" s="9"/>
      <c r="N10" s="9"/>
      <c r="Q10" s="9"/>
    </row>
    <row r="11" spans="1:22" ht="15.75" thickBot="1">
      <c r="A11" s="30" t="s">
        <v>61</v>
      </c>
      <c r="B11" s="30">
        <f>SUM(B7:B10)</f>
        <v>0</v>
      </c>
      <c r="C11" s="39">
        <f>SUM(C7:C10)</f>
        <v>0</v>
      </c>
      <c r="D11" s="39">
        <f>SUM(D7:D10)</f>
        <v>0</v>
      </c>
      <c r="E11" s="39">
        <f>SUM(E7:E10)</f>
        <v>0</v>
      </c>
      <c r="F11" s="39">
        <f>SUM(F7:F10)</f>
        <v>0</v>
      </c>
      <c r="G11" s="21"/>
      <c r="H11" s="9"/>
      <c r="I11" s="9"/>
      <c r="J11" s="9"/>
      <c r="K11" s="9"/>
      <c r="L11" s="9"/>
      <c r="M11" s="9"/>
      <c r="N11" s="9"/>
      <c r="Q11" s="9"/>
    </row>
    <row r="12" spans="1:22" ht="15.75" thickTop="1">
      <c r="A12" s="8"/>
      <c r="B12" s="8"/>
      <c r="C12" s="8"/>
      <c r="D12" s="32"/>
      <c r="E12" s="32"/>
      <c r="F12" s="8"/>
      <c r="G12" s="21"/>
      <c r="H12" s="9"/>
      <c r="I12" s="9"/>
      <c r="J12" s="9"/>
      <c r="K12" s="9"/>
      <c r="L12" s="9"/>
      <c r="M12" s="9"/>
      <c r="N12" s="9"/>
      <c r="Q12" s="9"/>
    </row>
    <row r="13" spans="1:22" ht="15.75" thickBot="1">
      <c r="A13" s="36" t="s">
        <v>67</v>
      </c>
      <c r="B13" s="36"/>
      <c r="C13" s="36"/>
      <c r="D13" s="36"/>
      <c r="E13" s="36"/>
      <c r="F13" s="36"/>
      <c r="G13" s="21"/>
      <c r="H13" s="9"/>
      <c r="I13" s="9"/>
      <c r="J13" s="9"/>
      <c r="K13" s="9"/>
      <c r="L13" s="9"/>
      <c r="M13" s="9"/>
      <c r="N13" s="9"/>
      <c r="Q13" s="9"/>
    </row>
    <row r="14" spans="1:22">
      <c r="A14" s="8" t="s">
        <v>124</v>
      </c>
      <c r="B14" s="54"/>
      <c r="C14" s="54"/>
      <c r="D14" s="38">
        <f>SUM(G14:V14)</f>
        <v>0</v>
      </c>
      <c r="E14" s="41">
        <f>C14+D14</f>
        <v>0</v>
      </c>
      <c r="F14" s="40">
        <f>B14-(C14+D14)</f>
        <v>0</v>
      </c>
      <c r="G14" s="21"/>
      <c r="H14" s="9"/>
      <c r="I14" s="9"/>
      <c r="J14" s="9"/>
      <c r="K14" s="9"/>
      <c r="L14" s="9"/>
      <c r="M14" s="9"/>
      <c r="N14" s="9"/>
      <c r="Q14" s="9"/>
    </row>
    <row r="15" spans="1:22">
      <c r="A15" s="8" t="s">
        <v>24</v>
      </c>
      <c r="B15" s="54"/>
      <c r="C15" s="54"/>
      <c r="D15" s="38">
        <f>SUM(G15:V15)</f>
        <v>0</v>
      </c>
      <c r="E15" s="41">
        <f>C15+D15</f>
        <v>0</v>
      </c>
      <c r="F15" s="40">
        <f>B15-(C15+D15)</f>
        <v>0</v>
      </c>
      <c r="G15" s="21"/>
      <c r="H15" s="9"/>
      <c r="I15" s="9"/>
      <c r="J15" s="9"/>
      <c r="K15" s="9"/>
      <c r="L15" s="9"/>
      <c r="M15" s="9"/>
      <c r="N15" s="9"/>
      <c r="Q15" s="9"/>
    </row>
    <row r="16" spans="1:22" ht="15.75" thickBot="1">
      <c r="A16" s="30" t="s">
        <v>62</v>
      </c>
      <c r="B16" s="42">
        <f t="shared" ref="B16:F16" si="2">SUM(B14:B15)</f>
        <v>0</v>
      </c>
      <c r="C16" s="42">
        <f t="shared" si="2"/>
        <v>0</v>
      </c>
      <c r="D16" s="42">
        <f>SUM(D14:D15)</f>
        <v>0</v>
      </c>
      <c r="E16" s="42">
        <f>SUM(E14:E15)</f>
        <v>0</v>
      </c>
      <c r="F16" s="42">
        <f t="shared" si="2"/>
        <v>0</v>
      </c>
      <c r="G16" s="21"/>
      <c r="H16" s="9"/>
      <c r="I16" s="9"/>
      <c r="J16" s="9"/>
      <c r="K16" s="9"/>
      <c r="L16" s="9"/>
      <c r="M16" s="9"/>
      <c r="N16" s="9"/>
      <c r="Q16" s="9"/>
    </row>
    <row r="17" spans="1:17" ht="15.75" thickTop="1">
      <c r="A17" s="8"/>
      <c r="B17" s="8"/>
      <c r="C17" s="8"/>
      <c r="D17" s="32"/>
      <c r="E17" s="32"/>
      <c r="F17" s="8"/>
      <c r="G17" s="21"/>
      <c r="H17" s="9"/>
      <c r="I17" s="9"/>
      <c r="J17" s="9"/>
      <c r="K17" s="9"/>
      <c r="L17" s="9"/>
      <c r="M17" s="9"/>
      <c r="N17" s="9"/>
      <c r="Q17" s="9"/>
    </row>
    <row r="18" spans="1:17" ht="15.75" thickBot="1">
      <c r="A18" s="36" t="s">
        <v>68</v>
      </c>
      <c r="B18" s="36"/>
      <c r="C18" s="36"/>
      <c r="D18" s="36"/>
      <c r="E18" s="36"/>
      <c r="F18" s="36"/>
      <c r="G18" s="21"/>
      <c r="H18" s="9"/>
      <c r="I18" s="9"/>
      <c r="J18" s="9"/>
      <c r="K18" s="9"/>
      <c r="L18" s="9"/>
      <c r="M18" s="9"/>
      <c r="N18" s="9"/>
    </row>
    <row r="19" spans="1:17">
      <c r="A19" s="8" t="s">
        <v>23</v>
      </c>
      <c r="B19" s="54"/>
      <c r="C19" s="54"/>
      <c r="D19" s="38">
        <f>SUM(G19:V19)</f>
        <v>0</v>
      </c>
      <c r="E19" s="41">
        <f t="shared" ref="E19:E20" si="3">C19+D19</f>
        <v>0</v>
      </c>
      <c r="F19" s="40">
        <f>B19-(C19+D19)</f>
        <v>0</v>
      </c>
      <c r="G19" s="21"/>
      <c r="H19" s="9"/>
      <c r="I19" s="9"/>
      <c r="J19" s="9"/>
      <c r="K19" s="9"/>
      <c r="L19" s="9"/>
      <c r="M19" s="9"/>
      <c r="N19" s="9"/>
    </row>
    <row r="20" spans="1:17">
      <c r="A20" s="8" t="s">
        <v>35</v>
      </c>
      <c r="B20" s="54"/>
      <c r="C20" s="54"/>
      <c r="D20" s="38">
        <f>SUM(G20:V20)</f>
        <v>0</v>
      </c>
      <c r="E20" s="41">
        <f t="shared" si="3"/>
        <v>0</v>
      </c>
      <c r="F20" s="40">
        <f>B20-(C20+D20)</f>
        <v>0</v>
      </c>
      <c r="G20" s="21"/>
      <c r="H20" s="9"/>
      <c r="I20" s="9"/>
      <c r="J20" s="9"/>
      <c r="K20" s="9"/>
      <c r="L20" s="9"/>
      <c r="M20" s="9"/>
      <c r="N20" s="9"/>
    </row>
    <row r="21" spans="1:17" ht="15.75" thickBot="1">
      <c r="A21" s="30" t="s">
        <v>63</v>
      </c>
      <c r="B21" s="42">
        <f t="shared" ref="B21:F21" si="4">SUM(B19:B20)</f>
        <v>0</v>
      </c>
      <c r="C21" s="42">
        <f t="shared" si="4"/>
        <v>0</v>
      </c>
      <c r="D21" s="42">
        <f>SUM(D19:D20)</f>
        <v>0</v>
      </c>
      <c r="E21" s="42">
        <f>SUM(E19:E20)</f>
        <v>0</v>
      </c>
      <c r="F21" s="42">
        <f t="shared" si="4"/>
        <v>0</v>
      </c>
      <c r="G21" s="21"/>
      <c r="H21" s="9"/>
      <c r="I21" s="9"/>
      <c r="J21" s="9"/>
      <c r="K21" s="9"/>
      <c r="L21" s="9"/>
      <c r="M21" s="9"/>
      <c r="N21" s="9"/>
    </row>
    <row r="22" spans="1:17" ht="15.75" thickTop="1">
      <c r="A22" s="8"/>
      <c r="B22" s="8"/>
      <c r="C22" s="8"/>
      <c r="D22" s="32"/>
      <c r="E22" s="32"/>
      <c r="F22" s="8"/>
      <c r="G22" s="21"/>
      <c r="H22" s="9"/>
      <c r="I22" s="9"/>
      <c r="J22" s="9"/>
      <c r="K22" s="9"/>
      <c r="L22" s="9"/>
      <c r="M22" s="9"/>
      <c r="N22" s="9"/>
    </row>
    <row r="23" spans="1:17" ht="15.75" thickBot="1">
      <c r="A23" s="36" t="s">
        <v>11</v>
      </c>
      <c r="B23" s="36"/>
      <c r="C23" s="36"/>
      <c r="D23" s="36"/>
      <c r="E23" s="36"/>
      <c r="F23" s="36"/>
      <c r="G23" s="21"/>
      <c r="H23" s="9"/>
      <c r="I23" s="9"/>
      <c r="J23" s="9"/>
      <c r="K23" s="9"/>
      <c r="L23" s="9"/>
      <c r="M23" s="9"/>
      <c r="N23" s="9"/>
    </row>
    <row r="24" spans="1:17">
      <c r="A24" s="8" t="s">
        <v>26</v>
      </c>
      <c r="B24" s="54"/>
      <c r="C24" s="54"/>
      <c r="D24" s="38"/>
      <c r="E24" s="41">
        <f t="shared" ref="E24:E25" si="5">C24+D24</f>
        <v>0</v>
      </c>
      <c r="F24" s="40">
        <f>B24-(C24+D24)</f>
        <v>0</v>
      </c>
      <c r="G24" s="21"/>
      <c r="H24" s="9"/>
      <c r="I24" s="9"/>
      <c r="J24" s="9"/>
      <c r="K24" s="9"/>
      <c r="L24" s="9"/>
      <c r="M24" s="9"/>
      <c r="N24" s="9"/>
    </row>
    <row r="25" spans="1:17">
      <c r="A25" s="8" t="s">
        <v>27</v>
      </c>
      <c r="B25" s="54"/>
      <c r="C25" s="54"/>
      <c r="D25" s="38">
        <f>SUM(G25:V25)</f>
        <v>0</v>
      </c>
      <c r="E25" s="41">
        <f t="shared" si="5"/>
        <v>0</v>
      </c>
      <c r="F25" s="40">
        <f>B25-(C25+D25)</f>
        <v>0</v>
      </c>
      <c r="G25" s="21"/>
      <c r="H25" s="9"/>
      <c r="I25" s="9"/>
      <c r="J25" s="9"/>
      <c r="K25" s="9"/>
      <c r="L25" s="9"/>
      <c r="M25" s="9"/>
      <c r="N25" s="9"/>
    </row>
    <row r="26" spans="1:17" ht="15.75" thickBot="1">
      <c r="A26" s="30" t="s">
        <v>60</v>
      </c>
      <c r="B26" s="42">
        <f t="shared" ref="B26:C26" si="6">SUM(B24:B25)</f>
        <v>0</v>
      </c>
      <c r="C26" s="42">
        <f t="shared" si="6"/>
        <v>0</v>
      </c>
      <c r="D26" s="42">
        <f>SUM(D24:D25)</f>
        <v>0</v>
      </c>
      <c r="E26" s="42">
        <f>SUM(E24:E25)</f>
        <v>0</v>
      </c>
      <c r="F26" s="42">
        <f>SUM(F24:F25)</f>
        <v>0</v>
      </c>
      <c r="G26" s="21"/>
      <c r="H26" s="9"/>
      <c r="I26" s="9"/>
      <c r="J26" s="9"/>
      <c r="K26" s="9"/>
      <c r="L26" s="9"/>
      <c r="M26" s="9"/>
      <c r="N26" s="9"/>
    </row>
    <row r="27" spans="1:17" ht="15.75" thickTop="1">
      <c r="A27" s="8"/>
      <c r="B27" s="8"/>
      <c r="C27" s="8"/>
      <c r="D27" s="32"/>
      <c r="E27" s="32"/>
      <c r="F27" s="8"/>
      <c r="G27" s="21"/>
      <c r="H27" s="9"/>
      <c r="I27" s="9"/>
      <c r="J27" s="9"/>
      <c r="K27" s="9"/>
      <c r="L27" s="9"/>
      <c r="M27" s="9"/>
      <c r="N27" s="9"/>
    </row>
    <row r="28" spans="1:17" ht="15.75" thickBot="1">
      <c r="A28" s="36" t="s">
        <v>15</v>
      </c>
      <c r="B28" s="36"/>
      <c r="C28" s="36"/>
      <c r="D28" s="36"/>
      <c r="E28" s="36"/>
      <c r="F28" s="36"/>
      <c r="G28" s="21"/>
      <c r="H28" s="9"/>
      <c r="I28" s="9"/>
      <c r="J28" s="9"/>
      <c r="K28" s="9"/>
      <c r="L28" s="9"/>
      <c r="M28" s="9"/>
      <c r="N28" s="9"/>
    </row>
    <row r="29" spans="1:17">
      <c r="A29" s="8" t="s">
        <v>16</v>
      </c>
      <c r="B29" s="54"/>
      <c r="C29" s="54"/>
      <c r="D29" s="38">
        <f t="shared" ref="D29:D35" si="7">SUM(G29:V29)</f>
        <v>0</v>
      </c>
      <c r="E29" s="41">
        <f t="shared" ref="E29:E35" si="8">C29+D29</f>
        <v>0</v>
      </c>
      <c r="F29" s="40">
        <f>B29-(C29+D29)</f>
        <v>0</v>
      </c>
      <c r="G29" s="21"/>
      <c r="H29" s="9"/>
      <c r="I29" s="9"/>
      <c r="J29" s="9"/>
      <c r="K29" s="9"/>
      <c r="L29" s="9"/>
      <c r="M29" s="9"/>
      <c r="N29" s="9"/>
    </row>
    <row r="30" spans="1:17">
      <c r="A30" s="8" t="s">
        <v>17</v>
      </c>
      <c r="B30" s="54"/>
      <c r="C30" s="54"/>
      <c r="D30" s="38">
        <f t="shared" si="7"/>
        <v>0</v>
      </c>
      <c r="E30" s="41">
        <f t="shared" si="8"/>
        <v>0</v>
      </c>
      <c r="F30" s="40">
        <f t="shared" ref="F30:F35" si="9">B30-(C30+D30)</f>
        <v>0</v>
      </c>
      <c r="G30" s="21"/>
      <c r="H30" s="9"/>
      <c r="I30" s="9"/>
      <c r="J30" s="9"/>
      <c r="K30" s="9"/>
      <c r="L30" s="9"/>
      <c r="M30" s="9"/>
      <c r="N30" s="9"/>
    </row>
    <row r="31" spans="1:17">
      <c r="A31" s="8" t="s">
        <v>18</v>
      </c>
      <c r="B31" s="54"/>
      <c r="C31" s="54"/>
      <c r="D31" s="38">
        <f t="shared" si="7"/>
        <v>0</v>
      </c>
      <c r="E31" s="41">
        <f t="shared" si="8"/>
        <v>0</v>
      </c>
      <c r="F31" s="40">
        <f t="shared" si="9"/>
        <v>0</v>
      </c>
      <c r="G31" s="21"/>
      <c r="H31" s="9"/>
      <c r="I31" s="9"/>
      <c r="J31" s="9"/>
      <c r="K31" s="9"/>
      <c r="L31" s="9"/>
      <c r="M31" s="9"/>
      <c r="N31" s="9"/>
    </row>
    <row r="32" spans="1:17">
      <c r="A32" s="8" t="s">
        <v>19</v>
      </c>
      <c r="B32" s="54"/>
      <c r="C32" s="54"/>
      <c r="D32" s="38">
        <f t="shared" si="7"/>
        <v>0</v>
      </c>
      <c r="E32" s="41">
        <f t="shared" si="8"/>
        <v>0</v>
      </c>
      <c r="F32" s="40">
        <f t="shared" si="9"/>
        <v>0</v>
      </c>
      <c r="G32" s="21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4"/>
      <c r="C33" s="54"/>
      <c r="D33" s="38">
        <f t="shared" si="7"/>
        <v>0</v>
      </c>
      <c r="E33" s="41">
        <f t="shared" si="8"/>
        <v>0</v>
      </c>
      <c r="F33" s="40">
        <f t="shared" si="9"/>
        <v>0</v>
      </c>
      <c r="G33" s="21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4"/>
      <c r="C34" s="54"/>
      <c r="D34" s="38">
        <f t="shared" si="7"/>
        <v>0</v>
      </c>
      <c r="E34" s="41">
        <f t="shared" si="8"/>
        <v>0</v>
      </c>
      <c r="F34" s="40">
        <f t="shared" si="9"/>
        <v>0</v>
      </c>
      <c r="G34" s="21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4"/>
      <c r="C35" s="54"/>
      <c r="D35" s="38">
        <f t="shared" si="7"/>
        <v>0</v>
      </c>
      <c r="E35" s="41">
        <f t="shared" si="8"/>
        <v>0</v>
      </c>
      <c r="F35" s="40">
        <f t="shared" si="9"/>
        <v>0</v>
      </c>
      <c r="G35" s="21"/>
      <c r="H35" s="9"/>
      <c r="I35" s="9"/>
      <c r="J35" s="9"/>
      <c r="K35" s="9"/>
      <c r="L35" s="9"/>
      <c r="M35" s="9"/>
      <c r="N35" s="9"/>
    </row>
    <row r="36" spans="1:14" ht="15.75" thickBot="1">
      <c r="A36" s="30" t="s">
        <v>80</v>
      </c>
      <c r="B36" s="42">
        <f t="shared" ref="B36:C36" si="10">SUM(B29:B35)</f>
        <v>0</v>
      </c>
      <c r="C36" s="42">
        <f t="shared" si="10"/>
        <v>0</v>
      </c>
      <c r="D36" s="43">
        <f>SUM(D29:D35)</f>
        <v>0</v>
      </c>
      <c r="E36" s="43">
        <f>SUM(E29:E35)</f>
        <v>0</v>
      </c>
      <c r="F36" s="42">
        <f>SUM(F29:F35)</f>
        <v>0</v>
      </c>
      <c r="G36" s="21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32"/>
      <c r="E37" s="32"/>
      <c r="F37" s="8"/>
      <c r="G37" s="21"/>
      <c r="H37" s="9"/>
      <c r="I37" s="9"/>
      <c r="J37" s="9"/>
      <c r="K37" s="9"/>
      <c r="L37" s="9"/>
      <c r="M37" s="9"/>
      <c r="N37" s="9"/>
    </row>
    <row r="38" spans="1:14" ht="15.75" thickBot="1">
      <c r="A38" s="30" t="s">
        <v>82</v>
      </c>
      <c r="B38" s="44">
        <f>SUM(B36,B26,B21,B16,B11)</f>
        <v>0</v>
      </c>
      <c r="C38" s="44">
        <f t="shared" ref="C38" si="11">SUM(C36,C26,C21,C16,C11)</f>
        <v>0</v>
      </c>
      <c r="D38" s="44">
        <f>SUM(D36,D26,D21,D16,D11)</f>
        <v>0</v>
      </c>
      <c r="E38" s="44">
        <f>SUM(E36,E26,E21,E16,E11)</f>
        <v>0</v>
      </c>
      <c r="F38" s="44">
        <f>SUM(F36,F26,F21,F16,F11)</f>
        <v>0</v>
      </c>
      <c r="G38" s="22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38"/>
  <sheetViews>
    <sheetView topLeftCell="D1" workbookViewId="0">
      <selection activeCell="J20" sqref="J20"/>
    </sheetView>
  </sheetViews>
  <sheetFormatPr defaultColWidth="8.5703125" defaultRowHeight="15" outlineLevelRow="1" outlineLevelCol="1"/>
  <cols>
    <col min="1" max="1" width="24.5703125" bestFit="1" customWidth="1"/>
    <col min="2" max="2" width="7.42578125" bestFit="1" customWidth="1"/>
    <col min="3" max="3" width="10.5703125" customWidth="1"/>
    <col min="4" max="4" width="10.140625" bestFit="1" customWidth="1"/>
    <col min="5" max="5" width="10.5703125" customWidth="1"/>
    <col min="6" max="6" width="10.140625" customWidth="1"/>
    <col min="7" max="7" width="11.140625" customWidth="1"/>
    <col min="8" max="8" width="10.42578125" style="64" bestFit="1" customWidth="1" outlineLevel="1"/>
    <col min="9" max="10" width="8.5703125" style="64"/>
    <col min="11" max="11" width="11" style="64" customWidth="1" outlineLevel="1"/>
    <col min="12" max="12" width="8.5703125" style="64"/>
    <col min="13" max="13" width="9" style="64" bestFit="1" customWidth="1"/>
    <col min="14" max="14" width="8.5703125" style="64"/>
    <col min="15" max="15" width="9.42578125" style="64" bestFit="1" customWidth="1"/>
    <col min="16" max="16" width="8.5703125" style="64"/>
    <col min="17" max="23" width="8.5703125" style="64" customWidth="1" outlineLevel="1"/>
  </cols>
  <sheetData>
    <row r="1" spans="1:23" s="64" customFormat="1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  <c r="H1" s="83"/>
    </row>
    <row r="2" spans="1:23" s="64" customFormat="1" ht="15.75" thickBot="1">
      <c r="A2" s="108"/>
      <c r="B2" s="74">
        <f>Summary!B25</f>
        <v>15000</v>
      </c>
      <c r="C2" s="74">
        <f>Summary!C25</f>
        <v>0</v>
      </c>
      <c r="D2" s="74">
        <f>Summary!D25</f>
        <v>14207.992395625002</v>
      </c>
      <c r="E2" s="74">
        <f>Summary!E25</f>
        <v>14207.992395625002</v>
      </c>
      <c r="F2" s="62">
        <f>Summary!F25</f>
        <v>792.00760437499775</v>
      </c>
      <c r="G2" s="61"/>
      <c r="H2" s="83"/>
    </row>
    <row r="3" spans="1:23" s="64" customFormat="1">
      <c r="H3" s="83"/>
    </row>
    <row r="4" spans="1:23" ht="20.25" thickBot="1">
      <c r="A4" s="48" t="s">
        <v>37</v>
      </c>
      <c r="B4" s="48"/>
      <c r="C4" s="48"/>
      <c r="D4" s="48"/>
      <c r="E4" s="48"/>
      <c r="F4" s="48"/>
      <c r="G4" s="48"/>
      <c r="H4" s="83"/>
    </row>
    <row r="5" spans="1:23" ht="16.5" thickTop="1" thickBot="1">
      <c r="A5" s="36"/>
      <c r="B5" s="36"/>
      <c r="C5" s="33" t="s">
        <v>3</v>
      </c>
      <c r="D5" s="33" t="s">
        <v>4</v>
      </c>
      <c r="E5" s="33" t="s">
        <v>76</v>
      </c>
      <c r="F5" s="33" t="s">
        <v>89</v>
      </c>
      <c r="G5" s="33" t="s">
        <v>5</v>
      </c>
      <c r="H5" s="79" t="s">
        <v>109</v>
      </c>
      <c r="I5" s="88">
        <v>43770</v>
      </c>
      <c r="J5" s="88">
        <v>43800</v>
      </c>
      <c r="K5" s="88">
        <v>43831</v>
      </c>
      <c r="L5" s="88">
        <v>43862</v>
      </c>
      <c r="M5" s="88">
        <v>43891</v>
      </c>
      <c r="N5" s="88">
        <v>43922</v>
      </c>
      <c r="O5" s="88">
        <v>43952</v>
      </c>
      <c r="P5" s="88">
        <v>43983</v>
      </c>
      <c r="Q5" s="75"/>
      <c r="R5" s="75"/>
      <c r="S5" s="75"/>
      <c r="T5" s="75"/>
      <c r="U5" s="75"/>
      <c r="V5" s="75"/>
      <c r="W5" s="75"/>
    </row>
    <row r="6" spans="1:23">
      <c r="A6" s="9" t="s">
        <v>38</v>
      </c>
      <c r="B6" s="8"/>
      <c r="C6" s="54"/>
      <c r="D6" s="54"/>
      <c r="E6" s="40">
        <f>SUM(H6:W6)</f>
        <v>0</v>
      </c>
      <c r="F6" s="40">
        <f>D6+E6</f>
        <v>0</v>
      </c>
      <c r="G6" s="40">
        <f>C6-F6</f>
        <v>0</v>
      </c>
      <c r="H6" s="9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>
      <c r="A7" s="9" t="s">
        <v>39</v>
      </c>
      <c r="B7" s="8"/>
      <c r="C7" s="54"/>
      <c r="D7" s="54"/>
      <c r="E7" s="85">
        <f>SUM(H7:W7)</f>
        <v>0</v>
      </c>
      <c r="F7" s="40">
        <f t="shared" ref="F7:F15" si="0">D7+E7</f>
        <v>0</v>
      </c>
      <c r="G7" s="40">
        <f t="shared" ref="G7:G15" si="1">C7-F7</f>
        <v>0</v>
      </c>
      <c r="H7" s="93"/>
      <c r="I7" s="94"/>
      <c r="J7" s="94"/>
      <c r="K7" s="95"/>
      <c r="L7" s="94"/>
      <c r="M7" s="94"/>
      <c r="N7" s="94"/>
      <c r="O7" s="94"/>
      <c r="P7" s="94"/>
      <c r="Q7" s="93"/>
      <c r="R7" s="93"/>
      <c r="S7" s="93"/>
      <c r="T7" s="93"/>
      <c r="U7" s="93"/>
      <c r="V7" s="93"/>
      <c r="W7" s="93"/>
    </row>
    <row r="8" spans="1:23">
      <c r="A8" s="9" t="s">
        <v>40</v>
      </c>
      <c r="B8" s="8"/>
      <c r="C8" s="54"/>
      <c r="D8" s="54"/>
      <c r="E8" s="85">
        <f>SUM(H8:W8)</f>
        <v>0</v>
      </c>
      <c r="F8" s="40">
        <f t="shared" si="0"/>
        <v>0</v>
      </c>
      <c r="G8" s="40">
        <f t="shared" si="1"/>
        <v>0</v>
      </c>
      <c r="H8" s="93"/>
      <c r="I8" s="94"/>
      <c r="J8" s="94"/>
      <c r="K8" s="93"/>
      <c r="L8" s="94"/>
      <c r="M8" s="94"/>
      <c r="N8" s="94"/>
      <c r="O8" s="94"/>
      <c r="P8" s="94"/>
      <c r="Q8" s="93"/>
      <c r="R8" s="93"/>
      <c r="S8" s="93"/>
      <c r="T8" s="93"/>
      <c r="U8" s="93"/>
      <c r="V8" s="93"/>
      <c r="W8" s="93"/>
    </row>
    <row r="9" spans="1:23" ht="14.45" hidden="1" customHeight="1" outlineLevel="1">
      <c r="A9" s="9" t="s">
        <v>41</v>
      </c>
      <c r="B9" s="8"/>
      <c r="C9" s="54"/>
      <c r="D9" s="54"/>
      <c r="E9" s="40">
        <f t="shared" ref="E9:E15" si="2">SUM(H9:U9)</f>
        <v>0</v>
      </c>
      <c r="F9" s="40">
        <f t="shared" si="0"/>
        <v>0</v>
      </c>
      <c r="G9" s="40">
        <f t="shared" si="1"/>
        <v>0</v>
      </c>
      <c r="H9" s="82"/>
      <c r="K9" s="9"/>
      <c r="Q9" s="9"/>
      <c r="R9" s="9"/>
      <c r="S9" s="9"/>
      <c r="T9" s="9"/>
      <c r="U9" s="9"/>
      <c r="V9" s="9"/>
      <c r="W9" s="9"/>
    </row>
    <row r="10" spans="1:23" ht="14.45" hidden="1" customHeight="1" outlineLevel="1">
      <c r="A10" s="9" t="s">
        <v>42</v>
      </c>
      <c r="B10" s="8"/>
      <c r="C10" s="54"/>
      <c r="D10" s="54"/>
      <c r="E10" s="40">
        <f t="shared" si="2"/>
        <v>0</v>
      </c>
      <c r="F10" s="40">
        <f t="shared" si="0"/>
        <v>0</v>
      </c>
      <c r="G10" s="40">
        <f t="shared" si="1"/>
        <v>0</v>
      </c>
      <c r="H10" s="82"/>
      <c r="K10" s="9"/>
      <c r="Q10" s="9"/>
      <c r="R10" s="9"/>
      <c r="S10" s="9"/>
      <c r="T10" s="9"/>
      <c r="U10" s="9"/>
      <c r="V10" s="9"/>
      <c r="W10" s="9"/>
    </row>
    <row r="11" spans="1:23" ht="14.45" hidden="1" customHeight="1" outlineLevel="1">
      <c r="A11" s="9" t="s">
        <v>43</v>
      </c>
      <c r="B11" s="8"/>
      <c r="C11" s="54"/>
      <c r="D11" s="54"/>
      <c r="E11" s="40">
        <f t="shared" si="2"/>
        <v>0</v>
      </c>
      <c r="F11" s="40">
        <f t="shared" si="0"/>
        <v>0</v>
      </c>
      <c r="G11" s="40">
        <f t="shared" si="1"/>
        <v>0</v>
      </c>
      <c r="H11" s="82"/>
      <c r="K11" s="9"/>
      <c r="Q11" s="9"/>
      <c r="R11" s="9"/>
      <c r="S11" s="9"/>
      <c r="T11" s="9"/>
      <c r="U11" s="9"/>
      <c r="V11" s="9"/>
      <c r="W11" s="9"/>
    </row>
    <row r="12" spans="1:23" ht="14.45" hidden="1" customHeight="1" outlineLevel="1">
      <c r="A12" s="9" t="s">
        <v>44</v>
      </c>
      <c r="B12" s="8"/>
      <c r="C12" s="54"/>
      <c r="D12" s="54"/>
      <c r="E12" s="40">
        <f t="shared" si="2"/>
        <v>0</v>
      </c>
      <c r="F12" s="40">
        <f t="shared" si="0"/>
        <v>0</v>
      </c>
      <c r="G12" s="40">
        <f t="shared" si="1"/>
        <v>0</v>
      </c>
      <c r="H12" s="82"/>
      <c r="K12" s="9"/>
      <c r="Q12" s="9"/>
      <c r="R12" s="9"/>
      <c r="S12" s="9"/>
      <c r="T12" s="9"/>
      <c r="U12" s="9"/>
      <c r="V12" s="9"/>
      <c r="W12" s="9"/>
    </row>
    <row r="13" spans="1:23" ht="14.45" hidden="1" customHeight="1" outlineLevel="1">
      <c r="A13" s="9" t="s">
        <v>45</v>
      </c>
      <c r="B13" s="8"/>
      <c r="C13" s="54"/>
      <c r="D13" s="54"/>
      <c r="E13" s="40">
        <f t="shared" si="2"/>
        <v>0</v>
      </c>
      <c r="F13" s="40">
        <f t="shared" si="0"/>
        <v>0</v>
      </c>
      <c r="G13" s="40">
        <f t="shared" si="1"/>
        <v>0</v>
      </c>
      <c r="H13" s="82"/>
      <c r="K13" s="9"/>
      <c r="Q13" s="9"/>
      <c r="R13" s="9"/>
      <c r="S13" s="9"/>
      <c r="T13" s="9"/>
      <c r="U13" s="9"/>
      <c r="V13" s="9"/>
      <c r="W13" s="9"/>
    </row>
    <row r="14" spans="1:23" ht="14.45" hidden="1" customHeight="1" outlineLevel="1">
      <c r="A14" s="9" t="s">
        <v>46</v>
      </c>
      <c r="B14" s="8"/>
      <c r="C14" s="54"/>
      <c r="D14" s="54"/>
      <c r="E14" s="40">
        <f t="shared" si="2"/>
        <v>0</v>
      </c>
      <c r="F14" s="40">
        <f t="shared" si="0"/>
        <v>0</v>
      </c>
      <c r="G14" s="40">
        <f t="shared" si="1"/>
        <v>0</v>
      </c>
      <c r="H14" s="82"/>
      <c r="K14" s="9"/>
      <c r="Q14" s="9"/>
      <c r="R14" s="9"/>
      <c r="S14" s="9"/>
      <c r="T14" s="9"/>
      <c r="U14" s="9"/>
      <c r="V14" s="9"/>
      <c r="W14" s="9"/>
    </row>
    <row r="15" spans="1:23" ht="14.45" hidden="1" customHeight="1" outlineLevel="1">
      <c r="A15" s="9" t="s">
        <v>47</v>
      </c>
      <c r="B15" s="8"/>
      <c r="C15" s="54"/>
      <c r="D15" s="54"/>
      <c r="E15" s="40">
        <f t="shared" si="2"/>
        <v>0</v>
      </c>
      <c r="F15" s="40">
        <f t="shared" si="0"/>
        <v>0</v>
      </c>
      <c r="G15" s="40">
        <f t="shared" si="1"/>
        <v>0</v>
      </c>
      <c r="H15" s="82"/>
      <c r="K15" s="9"/>
      <c r="Q15" s="9"/>
      <c r="R15" s="9"/>
      <c r="S15" s="9"/>
      <c r="T15" s="9"/>
      <c r="U15" s="9"/>
      <c r="V15" s="9"/>
      <c r="W15" s="9"/>
    </row>
    <row r="16" spans="1:23" ht="15.75" collapsed="1" thickBot="1">
      <c r="A16" s="30" t="s">
        <v>83</v>
      </c>
      <c r="B16" s="30"/>
      <c r="C16" s="44">
        <f>SUM(C6:C15)</f>
        <v>0</v>
      </c>
      <c r="D16" s="44">
        <f t="shared" ref="D16:G16" si="3">SUM(D6:D15)</f>
        <v>0</v>
      </c>
      <c r="E16" s="44">
        <f>SUM(E6:E15)</f>
        <v>0</v>
      </c>
      <c r="F16" s="44">
        <f>SUM(F6:F15)</f>
        <v>0</v>
      </c>
      <c r="G16" s="44">
        <f t="shared" si="3"/>
        <v>0</v>
      </c>
      <c r="H16" s="82"/>
      <c r="K16" s="9"/>
      <c r="Q16" s="9"/>
      <c r="R16" s="9"/>
      <c r="S16" s="9"/>
      <c r="T16" s="9"/>
      <c r="U16" s="9"/>
      <c r="V16" s="9"/>
      <c r="W16" s="9"/>
    </row>
    <row r="17" spans="1:23" ht="15.75" thickTop="1">
      <c r="A17" s="8"/>
      <c r="B17" s="8"/>
      <c r="C17" s="8"/>
      <c r="D17" s="8"/>
      <c r="E17" s="8"/>
      <c r="F17" s="8"/>
      <c r="G17" s="8"/>
      <c r="H17" s="82"/>
      <c r="K17" s="9"/>
      <c r="Q17" s="9"/>
      <c r="R17" s="9"/>
      <c r="S17" s="9"/>
      <c r="T17" s="9"/>
      <c r="U17" s="9"/>
      <c r="V17" s="9"/>
      <c r="W17" s="9"/>
    </row>
    <row r="18" spans="1:23" ht="20.25" thickBot="1">
      <c r="A18" s="48" t="s">
        <v>34</v>
      </c>
      <c r="B18" s="48"/>
      <c r="C18" s="48"/>
      <c r="D18" s="48"/>
      <c r="E18" s="48"/>
      <c r="F18" s="48"/>
      <c r="G18" s="48"/>
      <c r="H18" s="82"/>
      <c r="Q18" s="9"/>
      <c r="R18" s="9"/>
      <c r="S18" s="9"/>
      <c r="T18" s="9"/>
      <c r="U18" s="9"/>
      <c r="V18" s="9"/>
      <c r="W18" s="9"/>
    </row>
    <row r="19" spans="1:23" ht="16.5" thickTop="1" thickBot="1">
      <c r="A19" s="36"/>
      <c r="B19" s="36"/>
      <c r="C19" s="33" t="s">
        <v>3</v>
      </c>
      <c r="D19" s="33" t="s">
        <v>4</v>
      </c>
      <c r="E19" s="33" t="s">
        <v>76</v>
      </c>
      <c r="F19" s="33" t="s">
        <v>89</v>
      </c>
      <c r="G19" s="33" t="s">
        <v>5</v>
      </c>
      <c r="H19" s="82"/>
      <c r="Q19" s="9"/>
      <c r="R19" s="9"/>
      <c r="S19" s="9"/>
      <c r="T19" s="9"/>
      <c r="U19" s="9"/>
      <c r="V19" s="9"/>
      <c r="W19" s="9"/>
    </row>
    <row r="20" spans="1:23">
      <c r="A20" s="8" t="s">
        <v>48</v>
      </c>
      <c r="B20" s="49">
        <v>12600</v>
      </c>
      <c r="C20" s="54"/>
      <c r="D20" s="54"/>
      <c r="E20" s="85">
        <f t="shared" ref="E20:E26" si="4">SUM(H20:W20)</f>
        <v>0</v>
      </c>
      <c r="F20" s="40">
        <f>D20+E20</f>
        <v>0</v>
      </c>
      <c r="G20" s="40">
        <f>C20-F20</f>
        <v>0</v>
      </c>
      <c r="H20" s="82"/>
      <c r="Q20" s="9"/>
      <c r="R20" s="9"/>
      <c r="S20" s="9"/>
      <c r="T20" s="9"/>
      <c r="U20" s="9"/>
      <c r="V20" s="9"/>
      <c r="W20" s="9"/>
    </row>
    <row r="21" spans="1:23">
      <c r="A21" s="8" t="s">
        <v>49</v>
      </c>
      <c r="B21" s="49">
        <v>4800</v>
      </c>
      <c r="C21" s="54"/>
      <c r="D21" s="54"/>
      <c r="E21" s="85">
        <f t="shared" si="4"/>
        <v>0</v>
      </c>
      <c r="F21" s="40">
        <f t="shared" ref="F21:F26" si="5">D21+E21</f>
        <v>0</v>
      </c>
      <c r="G21" s="40">
        <f t="shared" ref="G21:G26" si="6">C21-F21</f>
        <v>0</v>
      </c>
      <c r="H21" s="82"/>
      <c r="Q21" s="9"/>
      <c r="R21" s="9"/>
      <c r="S21" s="9"/>
      <c r="T21" s="9"/>
      <c r="U21" s="9"/>
      <c r="V21" s="9"/>
      <c r="W21" s="9"/>
    </row>
    <row r="22" spans="1:23">
      <c r="A22" s="8" t="s">
        <v>51</v>
      </c>
      <c r="B22" s="49">
        <v>1600</v>
      </c>
      <c r="C22" s="54"/>
      <c r="D22" s="54"/>
      <c r="E22" s="85">
        <f t="shared" si="4"/>
        <v>0</v>
      </c>
      <c r="F22" s="40">
        <f t="shared" si="5"/>
        <v>0</v>
      </c>
      <c r="G22" s="40">
        <f t="shared" si="6"/>
        <v>0</v>
      </c>
      <c r="H22" s="82"/>
      <c r="Q22" s="9"/>
      <c r="R22" s="9"/>
      <c r="S22" s="9"/>
      <c r="T22" s="9"/>
      <c r="U22" s="9"/>
      <c r="V22" s="9"/>
      <c r="W22" s="9"/>
    </row>
    <row r="23" spans="1:23">
      <c r="A23" s="8" t="s">
        <v>50</v>
      </c>
      <c r="B23" s="49">
        <v>11100</v>
      </c>
      <c r="C23" s="54"/>
      <c r="D23" s="54"/>
      <c r="E23" s="85">
        <f t="shared" si="4"/>
        <v>0</v>
      </c>
      <c r="F23" s="40">
        <f t="shared" si="5"/>
        <v>0</v>
      </c>
      <c r="G23" s="40">
        <f t="shared" si="6"/>
        <v>0</v>
      </c>
      <c r="H23" s="82"/>
      <c r="Q23" s="9"/>
      <c r="R23" s="9"/>
      <c r="S23" s="9"/>
      <c r="T23" s="9"/>
      <c r="U23" s="9"/>
      <c r="V23" s="9"/>
      <c r="W23" s="9"/>
    </row>
    <row r="24" spans="1:23">
      <c r="A24" s="8" t="s">
        <v>52</v>
      </c>
      <c r="B24" s="49">
        <v>12500</v>
      </c>
      <c r="C24" s="54"/>
      <c r="D24" s="54"/>
      <c r="E24" s="85">
        <f t="shared" si="4"/>
        <v>0</v>
      </c>
      <c r="F24" s="40">
        <f t="shared" si="5"/>
        <v>0</v>
      </c>
      <c r="G24" s="40">
        <f t="shared" si="6"/>
        <v>0</v>
      </c>
      <c r="H24" s="82"/>
      <c r="Q24" s="9"/>
      <c r="R24" s="9"/>
      <c r="S24" s="9"/>
      <c r="T24" s="9"/>
      <c r="U24" s="9"/>
      <c r="V24" s="9"/>
      <c r="W24" s="9"/>
    </row>
    <row r="25" spans="1:23">
      <c r="A25" s="8" t="s">
        <v>53</v>
      </c>
      <c r="B25" s="49">
        <v>33500</v>
      </c>
      <c r="C25" s="54"/>
      <c r="D25" s="54"/>
      <c r="E25" s="85">
        <f t="shared" si="4"/>
        <v>0</v>
      </c>
      <c r="F25" s="40">
        <f t="shared" si="5"/>
        <v>0</v>
      </c>
      <c r="G25" s="40">
        <f t="shared" si="6"/>
        <v>0</v>
      </c>
      <c r="H25" s="82"/>
      <c r="Q25" s="9"/>
      <c r="R25" s="9"/>
      <c r="S25" s="9"/>
      <c r="T25" s="9"/>
      <c r="U25" s="9"/>
      <c r="V25" s="9"/>
      <c r="W25" s="9"/>
    </row>
    <row r="26" spans="1:23">
      <c r="A26" s="8" t="s">
        <v>33</v>
      </c>
      <c r="B26" s="49">
        <v>450</v>
      </c>
      <c r="C26" s="54"/>
      <c r="D26" s="54"/>
      <c r="E26" s="85">
        <f t="shared" si="4"/>
        <v>0</v>
      </c>
      <c r="F26" s="40">
        <f t="shared" si="5"/>
        <v>0</v>
      </c>
      <c r="G26" s="40">
        <f t="shared" si="6"/>
        <v>0</v>
      </c>
      <c r="H26" s="82"/>
      <c r="Q26" s="9"/>
      <c r="R26" s="9"/>
      <c r="S26" s="9"/>
      <c r="T26" s="9"/>
      <c r="U26" s="9"/>
      <c r="V26" s="9"/>
      <c r="W26" s="9"/>
    </row>
    <row r="27" spans="1:23" ht="15.75" thickBot="1">
      <c r="A27" s="30" t="s">
        <v>84</v>
      </c>
      <c r="B27" s="30"/>
      <c r="C27" s="44">
        <f>SUM(C20:C26)</f>
        <v>0</v>
      </c>
      <c r="D27" s="44">
        <f t="shared" ref="D27:G27" si="7">SUM(D20:D26)</f>
        <v>0</v>
      </c>
      <c r="E27" s="44">
        <f>SUM(E20:E26)</f>
        <v>0</v>
      </c>
      <c r="F27" s="44">
        <f>SUM(F20:F26)</f>
        <v>0</v>
      </c>
      <c r="G27" s="44">
        <f t="shared" si="7"/>
        <v>0</v>
      </c>
      <c r="H27" s="82"/>
      <c r="Q27" s="9"/>
      <c r="R27" s="9"/>
      <c r="S27" s="9"/>
      <c r="T27" s="9"/>
      <c r="U27" s="9"/>
      <c r="V27" s="9"/>
      <c r="W27" s="9"/>
    </row>
    <row r="28" spans="1:23" ht="15.75" thickTop="1">
      <c r="H28" s="82"/>
      <c r="Q28" s="9"/>
      <c r="R28" s="9"/>
      <c r="S28" s="9"/>
      <c r="T28" s="9"/>
      <c r="U28" s="9"/>
      <c r="V28" s="9"/>
      <c r="W28" s="9"/>
    </row>
    <row r="29" spans="1:23">
      <c r="H29" s="82"/>
      <c r="Q29" s="9"/>
      <c r="R29" s="9"/>
      <c r="S29" s="9"/>
      <c r="T29" s="9"/>
      <c r="U29" s="9"/>
      <c r="V29" s="9"/>
      <c r="W29" s="9"/>
    </row>
    <row r="30" spans="1:23">
      <c r="H30" s="82"/>
      <c r="Q30" s="9"/>
      <c r="R30" s="9"/>
      <c r="S30" s="9"/>
      <c r="T30" s="9"/>
      <c r="U30" s="9"/>
      <c r="V30" s="9"/>
      <c r="W30" s="9"/>
    </row>
    <row r="31" spans="1:23">
      <c r="H31" s="82"/>
      <c r="Q31" s="9"/>
      <c r="R31" s="9"/>
      <c r="S31" s="9"/>
      <c r="T31" s="9"/>
      <c r="U31" s="9"/>
      <c r="V31" s="9"/>
      <c r="W31" s="9"/>
    </row>
    <row r="32" spans="1:23">
      <c r="H32" s="82"/>
      <c r="Q32" s="9"/>
      <c r="R32" s="9"/>
      <c r="S32" s="9"/>
      <c r="T32" s="9"/>
      <c r="U32" s="9"/>
      <c r="V32" s="9"/>
      <c r="W32" s="9"/>
    </row>
    <row r="33" spans="8:23">
      <c r="H33" s="82"/>
      <c r="Q33" s="9"/>
      <c r="R33" s="9"/>
      <c r="S33" s="9"/>
      <c r="T33" s="9"/>
      <c r="U33" s="9"/>
      <c r="V33" s="9"/>
      <c r="W33" s="9"/>
    </row>
    <row r="34" spans="8:23">
      <c r="H34" s="82"/>
      <c r="Q34" s="9"/>
      <c r="R34" s="9"/>
      <c r="S34" s="9"/>
      <c r="T34" s="9"/>
      <c r="U34" s="9"/>
      <c r="V34" s="9"/>
      <c r="W34" s="9"/>
    </row>
    <row r="35" spans="8:23">
      <c r="H35" s="82"/>
      <c r="Q35" s="9"/>
      <c r="R35" s="9"/>
      <c r="S35" s="9"/>
      <c r="T35" s="9"/>
      <c r="U35" s="9"/>
      <c r="V35" s="9"/>
      <c r="W35" s="9"/>
    </row>
    <row r="36" spans="8:23">
      <c r="H36" s="82"/>
      <c r="Q36" s="9"/>
      <c r="R36" s="9"/>
      <c r="S36" s="9"/>
      <c r="T36" s="9"/>
      <c r="U36" s="9"/>
      <c r="V36" s="9"/>
      <c r="W36" s="9"/>
    </row>
    <row r="37" spans="8:23">
      <c r="H37" s="82"/>
      <c r="Q37" s="9"/>
      <c r="R37" s="9"/>
      <c r="S37" s="9"/>
      <c r="T37" s="9"/>
      <c r="U37" s="9"/>
      <c r="V37" s="9"/>
      <c r="W37" s="9"/>
    </row>
    <row r="38" spans="8:23">
      <c r="H38" s="83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</sheetPr>
  <dimension ref="A1:G24"/>
  <sheetViews>
    <sheetView workbookViewId="0">
      <selection activeCell="B6" sqref="B6"/>
    </sheetView>
  </sheetViews>
  <sheetFormatPr defaultColWidth="8.5703125" defaultRowHeight="15"/>
  <cols>
    <col min="1" max="1" width="16.5703125" bestFit="1" customWidth="1"/>
    <col min="4" max="4" width="11.5703125" bestFit="1" customWidth="1"/>
    <col min="5" max="5" width="11.5703125" customWidth="1"/>
    <col min="6" max="6" width="11.42578125" customWidth="1"/>
    <col min="7" max="7" width="11" bestFit="1" customWidth="1"/>
  </cols>
  <sheetData>
    <row r="1" spans="1:7" s="64" customFormat="1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</row>
    <row r="2" spans="1:7" s="64" customFormat="1" ht="15.75" thickBot="1">
      <c r="A2" s="108"/>
      <c r="B2" s="74">
        <f>Summary!B25</f>
        <v>15000</v>
      </c>
      <c r="C2" s="74">
        <f>Summary!C25</f>
        <v>0</v>
      </c>
      <c r="D2" s="74">
        <f>Summary!D25</f>
        <v>14207.992395625002</v>
      </c>
      <c r="E2" s="74">
        <f>Summary!E25</f>
        <v>14207.992395625002</v>
      </c>
      <c r="F2" s="62">
        <f>Summary!F25</f>
        <v>792.00760437499775</v>
      </c>
      <c r="G2" s="61"/>
    </row>
    <row r="3" spans="1:7" s="64" customFormat="1"/>
    <row r="4" spans="1:7" ht="20.25" thickBot="1">
      <c r="A4" s="13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5"/>
      <c r="C6" s="55"/>
      <c r="D6" s="56">
        <f>D17</f>
        <v>3388.1663250000001</v>
      </c>
      <c r="E6" s="56">
        <f>C6+D6</f>
        <v>3388.1663250000001</v>
      </c>
      <c r="F6" s="56">
        <f>B6-(E6)</f>
        <v>-3388.1663250000001</v>
      </c>
    </row>
    <row r="7" spans="1:7">
      <c r="A7" t="str">
        <f>'Personnel Info'!A2</f>
        <v xml:space="preserve">Brett Hobson </v>
      </c>
      <c r="B7" s="23"/>
      <c r="C7" s="23"/>
      <c r="D7" s="7">
        <f>Labor!E9*'Personnel Info'!C2</f>
        <v>662.33992499999999</v>
      </c>
      <c r="E7" s="7"/>
      <c r="F7" s="8"/>
    </row>
    <row r="8" spans="1:7">
      <c r="A8" t="str">
        <f>'Personnel Info'!A3</f>
        <v>Brian Kieft</v>
      </c>
      <c r="B8" s="23"/>
      <c r="C8" s="23"/>
      <c r="D8" s="7">
        <f>Labor!E10*'Personnel Info'!C3</f>
        <v>1011.3264000000001</v>
      </c>
      <c r="E8" s="7"/>
      <c r="F8" s="8"/>
    </row>
    <row r="9" spans="1:7">
      <c r="A9" t="str">
        <f>'Personnel Info'!A4</f>
        <v>Ben Ranaan</v>
      </c>
      <c r="B9" s="23"/>
      <c r="C9" s="23"/>
      <c r="D9" s="7">
        <f>Labor!E11*'Personnel Info'!C4</f>
        <v>0</v>
      </c>
      <c r="E9" s="7"/>
      <c r="F9" s="8"/>
    </row>
    <row r="10" spans="1:7">
      <c r="A10" t="str">
        <f>'Personnel Info'!A5</f>
        <v>Quinn Shemet</v>
      </c>
      <c r="B10" s="23"/>
      <c r="C10" s="23"/>
      <c r="D10" s="7">
        <f>Labor!E12*'Personnel Info'!C5</f>
        <v>1714.5</v>
      </c>
      <c r="E10" s="7"/>
      <c r="F10" s="8"/>
    </row>
    <row r="11" spans="1:7">
      <c r="A11">
        <f>'Personnel Info'!A6</f>
        <v>0</v>
      </c>
      <c r="B11" s="23"/>
      <c r="C11" s="23"/>
      <c r="D11" s="7">
        <f>Labor!E11*'Personnel Info'!C6</f>
        <v>0</v>
      </c>
      <c r="E11" s="7"/>
      <c r="F11" s="8"/>
    </row>
    <row r="12" spans="1:7">
      <c r="A12">
        <f>'Personnel Info'!A7</f>
        <v>0</v>
      </c>
      <c r="B12" s="23"/>
      <c r="C12" s="23"/>
      <c r="D12" s="7">
        <f>Labor!E12*'Personnel Info'!C7</f>
        <v>0</v>
      </c>
      <c r="E12" s="7"/>
      <c r="F12" s="8"/>
    </row>
    <row r="13" spans="1:7">
      <c r="A13">
        <f>'Personnel Info'!A8</f>
        <v>0</v>
      </c>
      <c r="B13" s="23"/>
      <c r="C13" s="23"/>
      <c r="D13" s="7">
        <f>Labor!E13*'Personnel Info'!C8</f>
        <v>0</v>
      </c>
      <c r="E13" s="7"/>
      <c r="F13" s="8"/>
    </row>
    <row r="14" spans="1:7">
      <c r="A14">
        <f>'Personnel Info'!A9</f>
        <v>0</v>
      </c>
      <c r="B14" s="23"/>
      <c r="C14" s="23"/>
      <c r="D14" s="7">
        <f>Labor!E14*'Personnel Info'!C9</f>
        <v>0</v>
      </c>
      <c r="E14" s="7"/>
      <c r="F14" s="8"/>
    </row>
    <row r="15" spans="1:7">
      <c r="A15">
        <f>'Personnel Info'!A10</f>
        <v>0</v>
      </c>
      <c r="B15" s="23"/>
      <c r="C15" s="23"/>
      <c r="D15" s="7">
        <f>Labor!E15*'Personnel Info'!C10</f>
        <v>0</v>
      </c>
      <c r="E15" s="7"/>
      <c r="F15" s="8"/>
    </row>
    <row r="16" spans="1:7">
      <c r="A16">
        <f>'Personnel Info'!A11</f>
        <v>0</v>
      </c>
      <c r="B16" s="23"/>
      <c r="C16" s="23"/>
      <c r="D16" s="7">
        <f>Labor!E16*'Personnel Info'!C11</f>
        <v>0</v>
      </c>
      <c r="E16" s="7"/>
      <c r="F16" s="8"/>
    </row>
    <row r="17" spans="1:6">
      <c r="B17" s="23">
        <f>SUM(B6:B16)</f>
        <v>0</v>
      </c>
      <c r="C17" s="23">
        <f>SUM(C6:C16)</f>
        <v>0</v>
      </c>
      <c r="D17" s="7">
        <f>SUM(D7:D16)</f>
        <v>3388.1663250000001</v>
      </c>
      <c r="E17" s="7"/>
      <c r="F17" s="7">
        <f>SUM(F6:F16)</f>
        <v>-3388.1663250000001</v>
      </c>
    </row>
    <row r="19" spans="1:6" ht="20.25" thickBot="1">
      <c r="A19" s="13" t="s">
        <v>57</v>
      </c>
    </row>
    <row r="20" spans="1:6" ht="16.5" thickTop="1" thickBot="1">
      <c r="A20" s="2" t="s">
        <v>58</v>
      </c>
      <c r="B20" s="2" t="s">
        <v>3</v>
      </c>
      <c r="C20" s="2" t="s">
        <v>4</v>
      </c>
      <c r="D20" s="2" t="s">
        <v>7</v>
      </c>
      <c r="E20" s="2" t="s">
        <v>89</v>
      </c>
      <c r="F20" s="2" t="s">
        <v>5</v>
      </c>
    </row>
    <row r="21" spans="1:6">
      <c r="A21" s="45">
        <v>0.52500000000000002</v>
      </c>
      <c r="B21" s="57">
        <v>15000</v>
      </c>
      <c r="C21" s="57"/>
      <c r="D21" s="1">
        <f>(SUM(Labor!E18,Expenses!D38,'Capital Equipment &amp; DMO Assets'!E26,'Fringe &amp; OH'!D17)-Expenses!D19)*A21</f>
        <v>4891.276070625001</v>
      </c>
      <c r="E21" s="1">
        <f>C21+D21</f>
        <v>4891.276070625001</v>
      </c>
      <c r="F21" s="1">
        <f>B21-E21</f>
        <v>10108.723929374999</v>
      </c>
    </row>
    <row r="22" spans="1:6" ht="15.75" thickBot="1">
      <c r="A22" s="2" t="s">
        <v>88</v>
      </c>
    </row>
    <row r="23" spans="1:6">
      <c r="A23" s="1">
        <f>(SUM(Labor!F18,Expenses!E38,'Capital Equipment &amp; DMO Assets'!E26,'Fringe &amp; OH'!E6)-Expenses!E19)</f>
        <v>9316.7163250000012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1"/>
  <sheetViews>
    <sheetView topLeftCell="A15" workbookViewId="0">
      <selection activeCell="A2" sqref="A2:A31"/>
    </sheetView>
  </sheetViews>
  <sheetFormatPr defaultColWidth="8.570312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2024-01-29T17:47:52Z</dcterms:modified>
</cp:coreProperties>
</file>