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yeRIS.Documents/EyeRIS.Data/EyeRIS.POC_calibration/"/>
    </mc:Choice>
  </mc:AlternateContent>
  <xr:revisionPtr revIDLastSave="0" documentId="13_ncr:1_{0566268C-EE00-A04B-8C0A-1F54F43E94FD}" xr6:coauthVersionLast="47" xr6:coauthVersionMax="47" xr10:uidLastSave="{00000000-0000-0000-0000-000000000000}"/>
  <bookViews>
    <workbookView xWindow="18740" yWindow="1780" windowWidth="29460" windowHeight="19840" activeTab="1" xr2:uid="{B22284C4-A1C9-E94F-B7CB-96052E0EC714}"/>
  </bookViews>
  <sheets>
    <sheet name="EyeRIS transect log" sheetId="1" r:id="rId1"/>
    <sheet name="POC sample log" sheetId="3" r:id="rId2"/>
    <sheet name="Blank sheet to print" sheetId="2" r:id="rId3"/>
  </sheets>
  <definedNames>
    <definedName name="_xlnm.Print_Area" localSheetId="0">'EyeRIS transect log'!$A$1:$L$28</definedName>
    <definedName name="_xlnm.Print_Area" localSheetId="1">'POC sample log'!$A$1:$J$43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1" i="3" l="1"/>
  <c r="I41" i="3"/>
  <c r="J35" i="3"/>
  <c r="I35" i="3"/>
  <c r="I34" i="3"/>
  <c r="I33" i="3"/>
  <c r="I32" i="3"/>
  <c r="J40" i="3"/>
  <c r="I40" i="3"/>
  <c r="J39" i="3"/>
  <c r="I39" i="3"/>
  <c r="J38" i="3"/>
  <c r="I38" i="3"/>
  <c r="J34" i="3"/>
  <c r="J33" i="3"/>
  <c r="J32" i="3"/>
  <c r="I69" i="1"/>
  <c r="I68" i="1"/>
  <c r="I67" i="1"/>
  <c r="I66" i="1"/>
  <c r="I65" i="1"/>
  <c r="I64" i="1"/>
  <c r="I63" i="1"/>
  <c r="I62" i="1"/>
  <c r="J31" i="3"/>
  <c r="I31" i="3"/>
  <c r="J29" i="3"/>
  <c r="I29" i="3"/>
  <c r="J21" i="3"/>
  <c r="I21" i="3"/>
  <c r="J30" i="3"/>
  <c r="I30" i="3"/>
  <c r="J28" i="3"/>
  <c r="I28" i="3"/>
  <c r="J25" i="3"/>
  <c r="I25" i="3"/>
  <c r="J22" i="3"/>
  <c r="I22" i="3"/>
  <c r="J20" i="3"/>
  <c r="I20" i="3"/>
  <c r="J27" i="3"/>
  <c r="J24" i="3"/>
  <c r="J19" i="3"/>
  <c r="J17" i="3"/>
  <c r="J15" i="3"/>
  <c r="J13" i="3"/>
  <c r="J11" i="3"/>
  <c r="J9" i="3"/>
  <c r="J7" i="3"/>
  <c r="J5" i="3"/>
  <c r="J3" i="3"/>
  <c r="I27" i="3"/>
  <c r="I24" i="3"/>
  <c r="I19" i="3"/>
  <c r="I17" i="3"/>
  <c r="I15" i="3"/>
  <c r="I13" i="3"/>
  <c r="I11" i="3"/>
  <c r="I9" i="3"/>
  <c r="I7" i="3"/>
  <c r="I5" i="3"/>
  <c r="I3" i="3"/>
  <c r="I46" i="1"/>
  <c r="I44" i="1"/>
  <c r="I39" i="1"/>
  <c r="I38" i="1"/>
  <c r="I37" i="1"/>
  <c r="I35" i="1"/>
  <c r="I30" i="1"/>
  <c r="I29" i="1"/>
</calcChain>
</file>

<file path=xl/sharedStrings.xml><?xml version="1.0" encoding="utf-8"?>
<sst xmlns="http://schemas.openxmlformats.org/spreadsheetml/2006/main" count="218" uniqueCount="45">
  <si>
    <t>ROV dive</t>
  </si>
  <si>
    <t>Depth</t>
  </si>
  <si>
    <t>Niskin number</t>
  </si>
  <si>
    <t>Filter ID</t>
  </si>
  <si>
    <t>Water collected?</t>
  </si>
  <si>
    <t>Notes</t>
  </si>
  <si>
    <t>Framerate</t>
  </si>
  <si>
    <t>Shutter</t>
  </si>
  <si>
    <t>Yes</t>
  </si>
  <si>
    <t>Date</t>
  </si>
  <si>
    <t>No lights on</t>
  </si>
  <si>
    <t>One light on</t>
  </si>
  <si>
    <t>All lights on</t>
  </si>
  <si>
    <t>Volume filter A</t>
  </si>
  <si>
    <t>Voume filter B</t>
  </si>
  <si>
    <t>Ship</t>
  </si>
  <si>
    <t>RC</t>
  </si>
  <si>
    <t>Water 
collected?</t>
  </si>
  <si>
    <t>Niskin 
number</t>
  </si>
  <si>
    <t>Volume 
filter A</t>
  </si>
  <si>
    <t>Voume 
filter B</t>
  </si>
  <si>
    <t>1,2</t>
  </si>
  <si>
    <t>3,4</t>
  </si>
  <si>
    <t>5,6</t>
  </si>
  <si>
    <t>7,8</t>
  </si>
  <si>
    <t>9,10</t>
  </si>
  <si>
    <t>11,12</t>
  </si>
  <si>
    <t>13,14</t>
  </si>
  <si>
    <t>15,16</t>
  </si>
  <si>
    <t>Dive</t>
  </si>
  <si>
    <t>17,18</t>
  </si>
  <si>
    <t>Volume (mL)</t>
  </si>
  <si>
    <t>22,23</t>
  </si>
  <si>
    <t>????</t>
  </si>
  <si>
    <t>25,26</t>
  </si>
  <si>
    <t>WF</t>
  </si>
  <si>
    <t>PC (µg)</t>
  </si>
  <si>
    <t>PN (µg)</t>
  </si>
  <si>
    <t>PC_conc (mg/L)</t>
  </si>
  <si>
    <t>PN_conc (mg/L)</t>
  </si>
  <si>
    <t>yes</t>
  </si>
  <si>
    <t>see above</t>
  </si>
  <si>
    <t>34, 35, 36</t>
  </si>
  <si>
    <t>40, 41, 42</t>
  </si>
  <si>
    <t>Only total volume recorded, not total on each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</si>
</sst>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1ACB-590C-B04E-9540-59768107E6B9}">
  <sheetPr>
    <pageSetUpPr fitToPage="1"/>
  </sheetPr>
  <dimension ref="A1:L69"/>
  <sheetViews>
    <sheetView topLeftCell="A20" zoomScale="53" zoomScaleNormal="53" workbookViewId="0">
      <selection activeCell="K70" sqref="K70"/>
    </sheetView>
  </sheetViews>
  <sheetFormatPr baseColWidth="10" defaultRowHeight="26" x14ac:dyDescent="0.3"/>
  <cols>
    <col min="1" max="6" width="20.83203125" style="2" customWidth="1"/>
    <col min="7" max="7" width="25.33203125" style="2" bestFit="1" customWidth="1"/>
    <col min="8" max="8" width="22.33203125" style="2" bestFit="1" customWidth="1"/>
    <col min="9" max="9" width="23" style="2" bestFit="1" customWidth="1"/>
    <col min="10" max="10" width="22" style="2" bestFit="1" customWidth="1"/>
    <col min="11" max="11" width="13.6640625" style="2" bestFit="1" customWidth="1"/>
    <col min="12" max="12" width="20.83203125" style="2" customWidth="1"/>
  </cols>
  <sheetData>
    <row r="1" spans="1:12" x14ac:dyDescent="0.3">
      <c r="A1" s="1" t="s">
        <v>15</v>
      </c>
      <c r="B1" s="1" t="s">
        <v>9</v>
      </c>
      <c r="C1" s="1" t="s">
        <v>0</v>
      </c>
      <c r="D1" s="1" t="s">
        <v>1</v>
      </c>
      <c r="E1" s="1" t="s">
        <v>6</v>
      </c>
      <c r="F1" s="1" t="s">
        <v>7</v>
      </c>
      <c r="G1" s="1" t="s">
        <v>4</v>
      </c>
      <c r="H1" s="1" t="s">
        <v>2</v>
      </c>
      <c r="I1" s="1" t="s">
        <v>13</v>
      </c>
      <c r="J1" s="1" t="s">
        <v>14</v>
      </c>
      <c r="K1" s="1" t="s">
        <v>3</v>
      </c>
      <c r="L1" s="1" t="s">
        <v>5</v>
      </c>
    </row>
    <row r="2" spans="1:12" x14ac:dyDescent="0.3">
      <c r="A2" s="2" t="s">
        <v>16</v>
      </c>
      <c r="B2" s="3">
        <v>44741</v>
      </c>
      <c r="C2" s="2">
        <v>4411</v>
      </c>
      <c r="D2" s="2">
        <v>30</v>
      </c>
      <c r="E2" s="2">
        <v>3</v>
      </c>
      <c r="F2" s="2">
        <v>2.5</v>
      </c>
      <c r="G2" s="2" t="s">
        <v>8</v>
      </c>
      <c r="H2" s="2">
        <v>1</v>
      </c>
      <c r="I2" s="2">
        <v>3000</v>
      </c>
      <c r="J2" s="2">
        <v>2750</v>
      </c>
      <c r="K2" s="2" t="s">
        <v>21</v>
      </c>
      <c r="L2" s="2" t="s">
        <v>10</v>
      </c>
    </row>
    <row r="3" spans="1:12" x14ac:dyDescent="0.3">
      <c r="A3" s="2" t="s">
        <v>16</v>
      </c>
      <c r="B3" s="3">
        <v>44741</v>
      </c>
      <c r="C3" s="2">
        <v>4411</v>
      </c>
      <c r="D3" s="2">
        <v>60</v>
      </c>
      <c r="E3" s="2">
        <v>3</v>
      </c>
      <c r="F3" s="2">
        <v>2.5</v>
      </c>
      <c r="L3" s="2" t="s">
        <v>10</v>
      </c>
    </row>
    <row r="4" spans="1:12" x14ac:dyDescent="0.3">
      <c r="A4" s="2" t="s">
        <v>16</v>
      </c>
      <c r="B4" s="3">
        <v>44741</v>
      </c>
      <c r="C4" s="2">
        <v>4411</v>
      </c>
      <c r="D4" s="2">
        <v>100</v>
      </c>
      <c r="E4" s="2">
        <v>3</v>
      </c>
      <c r="F4" s="2">
        <v>2.5</v>
      </c>
      <c r="G4" s="2" t="s">
        <v>8</v>
      </c>
      <c r="H4" s="2">
        <v>2</v>
      </c>
      <c r="I4" s="2">
        <v>2420</v>
      </c>
      <c r="J4" s="2">
        <v>2850</v>
      </c>
      <c r="K4" s="2" t="s">
        <v>22</v>
      </c>
      <c r="L4" s="2" t="s">
        <v>10</v>
      </c>
    </row>
    <row r="5" spans="1:12" x14ac:dyDescent="0.3">
      <c r="A5" s="2" t="s">
        <v>16</v>
      </c>
      <c r="B5" s="3">
        <v>44741</v>
      </c>
      <c r="C5" s="2">
        <v>4411</v>
      </c>
      <c r="D5" s="2">
        <v>150</v>
      </c>
      <c r="E5" s="2">
        <v>3</v>
      </c>
      <c r="F5" s="2">
        <v>2.5</v>
      </c>
      <c r="L5" s="2" t="s">
        <v>10</v>
      </c>
    </row>
    <row r="6" spans="1:12" x14ac:dyDescent="0.3">
      <c r="A6" s="2" t="s">
        <v>16</v>
      </c>
      <c r="B6" s="3">
        <v>44741</v>
      </c>
      <c r="C6" s="2">
        <v>4411</v>
      </c>
      <c r="D6" s="2">
        <v>200</v>
      </c>
      <c r="E6" s="2">
        <v>3</v>
      </c>
      <c r="F6" s="2">
        <v>2.5</v>
      </c>
      <c r="G6" s="2" t="s">
        <v>8</v>
      </c>
      <c r="H6" s="2">
        <v>3</v>
      </c>
      <c r="I6" s="2">
        <v>2750</v>
      </c>
      <c r="J6" s="2">
        <v>2600</v>
      </c>
      <c r="K6" s="2" t="s">
        <v>23</v>
      </c>
      <c r="L6" s="2" t="s">
        <v>10</v>
      </c>
    </row>
    <row r="7" spans="1:12" x14ac:dyDescent="0.3">
      <c r="A7" s="2" t="s">
        <v>16</v>
      </c>
      <c r="B7" s="3">
        <v>44741</v>
      </c>
      <c r="C7" s="2">
        <v>4411</v>
      </c>
      <c r="D7" s="2">
        <v>250</v>
      </c>
      <c r="E7" s="2">
        <v>3</v>
      </c>
      <c r="F7" s="2">
        <v>2.5</v>
      </c>
      <c r="L7" s="2" t="s">
        <v>10</v>
      </c>
    </row>
    <row r="8" spans="1:12" x14ac:dyDescent="0.3">
      <c r="A8" s="2" t="s">
        <v>16</v>
      </c>
      <c r="B8" s="3">
        <v>44741</v>
      </c>
      <c r="C8" s="2">
        <v>4411</v>
      </c>
      <c r="D8" s="2">
        <v>300</v>
      </c>
      <c r="E8" s="2">
        <v>3</v>
      </c>
      <c r="F8" s="2">
        <v>2.5</v>
      </c>
      <c r="L8" s="2" t="s">
        <v>10</v>
      </c>
    </row>
    <row r="9" spans="1:12" x14ac:dyDescent="0.3">
      <c r="A9" s="2" t="s">
        <v>16</v>
      </c>
      <c r="B9" s="3">
        <v>44741</v>
      </c>
      <c r="C9" s="2">
        <v>4411</v>
      </c>
      <c r="D9" s="2">
        <v>350</v>
      </c>
      <c r="E9" s="2">
        <v>3</v>
      </c>
      <c r="F9" s="2">
        <v>2.5</v>
      </c>
      <c r="G9" s="2" t="s">
        <v>8</v>
      </c>
      <c r="H9" s="2">
        <v>4</v>
      </c>
      <c r="I9" s="2">
        <v>2500</v>
      </c>
      <c r="J9" s="2">
        <v>2680</v>
      </c>
      <c r="K9" s="2" t="s">
        <v>24</v>
      </c>
      <c r="L9" s="2" t="s">
        <v>10</v>
      </c>
    </row>
    <row r="10" spans="1:12" x14ac:dyDescent="0.3">
      <c r="A10" s="2" t="s">
        <v>16</v>
      </c>
      <c r="B10" s="3">
        <v>44741</v>
      </c>
      <c r="C10" s="2">
        <v>4411</v>
      </c>
      <c r="D10" s="2">
        <v>200</v>
      </c>
      <c r="E10" s="2">
        <v>3</v>
      </c>
      <c r="F10" s="2">
        <v>2.5</v>
      </c>
      <c r="L10" s="2" t="s">
        <v>11</v>
      </c>
    </row>
    <row r="11" spans="1:12" x14ac:dyDescent="0.3">
      <c r="A11" s="2" t="s">
        <v>16</v>
      </c>
      <c r="B11" s="3">
        <v>44741</v>
      </c>
      <c r="C11" s="2">
        <v>4411</v>
      </c>
      <c r="D11" s="2">
        <v>100</v>
      </c>
      <c r="E11" s="2">
        <v>3</v>
      </c>
      <c r="F11" s="2">
        <v>2.5</v>
      </c>
      <c r="L11" s="2" t="s">
        <v>11</v>
      </c>
    </row>
    <row r="12" spans="1:12" x14ac:dyDescent="0.3">
      <c r="A12" s="2" t="s">
        <v>16</v>
      </c>
      <c r="B12" s="3">
        <v>44741</v>
      </c>
      <c r="C12" s="2">
        <v>4411</v>
      </c>
      <c r="D12" s="2">
        <v>30</v>
      </c>
      <c r="E12" s="2">
        <v>3</v>
      </c>
      <c r="F12" s="2">
        <v>2.5</v>
      </c>
      <c r="L12" s="2" t="s">
        <v>12</v>
      </c>
    </row>
    <row r="13" spans="1:12" x14ac:dyDescent="0.3">
      <c r="A13" s="2" t="s">
        <v>16</v>
      </c>
      <c r="B13" s="3">
        <v>44741</v>
      </c>
      <c r="C13" s="2">
        <v>4411</v>
      </c>
      <c r="D13" s="2">
        <v>60</v>
      </c>
      <c r="E13" s="2">
        <v>3</v>
      </c>
      <c r="F13" s="2">
        <v>2.5</v>
      </c>
      <c r="L13" s="2" t="s">
        <v>12</v>
      </c>
    </row>
    <row r="14" spans="1:12" x14ac:dyDescent="0.3">
      <c r="A14" s="2" t="s">
        <v>16</v>
      </c>
      <c r="B14" s="3">
        <v>44741</v>
      </c>
      <c r="C14" s="2">
        <v>4411</v>
      </c>
      <c r="D14" s="2">
        <v>100</v>
      </c>
      <c r="E14" s="2">
        <v>3</v>
      </c>
      <c r="F14" s="2">
        <v>2.5</v>
      </c>
      <c r="L14" s="2" t="s">
        <v>12</v>
      </c>
    </row>
    <row r="15" spans="1:12" x14ac:dyDescent="0.3">
      <c r="A15" s="2" t="s">
        <v>16</v>
      </c>
      <c r="B15" s="3">
        <v>44741</v>
      </c>
      <c r="C15" s="2">
        <v>4411</v>
      </c>
      <c r="D15" s="2">
        <v>150</v>
      </c>
      <c r="E15" s="2">
        <v>3</v>
      </c>
      <c r="F15" s="2">
        <v>2.5</v>
      </c>
      <c r="L15" s="2" t="s">
        <v>12</v>
      </c>
    </row>
    <row r="16" spans="1:12" x14ac:dyDescent="0.3">
      <c r="A16" s="2" t="s">
        <v>16</v>
      </c>
      <c r="B16" s="3">
        <v>44741</v>
      </c>
      <c r="C16" s="2">
        <v>4411</v>
      </c>
      <c r="D16" s="2">
        <v>200</v>
      </c>
      <c r="E16" s="2">
        <v>3</v>
      </c>
      <c r="F16" s="2">
        <v>2.5</v>
      </c>
      <c r="L16" s="2" t="s">
        <v>12</v>
      </c>
    </row>
    <row r="17" spans="1:12" x14ac:dyDescent="0.3">
      <c r="A17" s="2" t="s">
        <v>16</v>
      </c>
      <c r="B17" s="3">
        <v>44741</v>
      </c>
      <c r="C17" s="2">
        <v>4411</v>
      </c>
      <c r="D17" s="2">
        <v>250</v>
      </c>
      <c r="E17" s="2">
        <v>3</v>
      </c>
      <c r="F17" s="2">
        <v>2.5</v>
      </c>
      <c r="L17" s="2" t="s">
        <v>12</v>
      </c>
    </row>
    <row r="18" spans="1:12" x14ac:dyDescent="0.3">
      <c r="A18" s="2" t="s">
        <v>16</v>
      </c>
      <c r="B18" s="3">
        <v>44741</v>
      </c>
      <c r="C18" s="2">
        <v>4411</v>
      </c>
      <c r="D18" s="2">
        <v>300</v>
      </c>
      <c r="E18" s="2">
        <v>3</v>
      </c>
      <c r="F18" s="2">
        <v>2.5</v>
      </c>
      <c r="L18" s="2" t="s">
        <v>12</v>
      </c>
    </row>
    <row r="19" spans="1:12" x14ac:dyDescent="0.3">
      <c r="A19" s="2" t="s">
        <v>16</v>
      </c>
      <c r="B19" s="3">
        <v>44741</v>
      </c>
      <c r="C19" s="2">
        <v>4411</v>
      </c>
      <c r="D19" s="2">
        <v>350</v>
      </c>
      <c r="E19" s="2">
        <v>3</v>
      </c>
      <c r="F19" s="2">
        <v>2.5</v>
      </c>
      <c r="L19" s="2" t="s">
        <v>12</v>
      </c>
    </row>
    <row r="20" spans="1:12" x14ac:dyDescent="0.3">
      <c r="A20" s="2" t="s">
        <v>16</v>
      </c>
      <c r="B20" s="3">
        <v>44742</v>
      </c>
      <c r="C20" s="2">
        <v>4414</v>
      </c>
      <c r="D20" s="2">
        <v>30</v>
      </c>
      <c r="E20" s="2">
        <v>5</v>
      </c>
      <c r="F20" s="2">
        <v>5</v>
      </c>
      <c r="G20" s="2" t="s">
        <v>8</v>
      </c>
      <c r="H20" s="2">
        <v>1</v>
      </c>
      <c r="I20" s="2">
        <v>3000</v>
      </c>
      <c r="J20" s="2">
        <v>2830</v>
      </c>
      <c r="K20" s="2" t="s">
        <v>25</v>
      </c>
      <c r="L20" s="2" t="s">
        <v>12</v>
      </c>
    </row>
    <row r="21" spans="1:12" x14ac:dyDescent="0.3">
      <c r="A21" s="2" t="s">
        <v>16</v>
      </c>
      <c r="B21" s="3">
        <v>44742</v>
      </c>
      <c r="C21" s="2">
        <v>4414</v>
      </c>
      <c r="D21" s="2">
        <v>60</v>
      </c>
      <c r="E21" s="2">
        <v>5</v>
      </c>
      <c r="F21" s="2">
        <v>5</v>
      </c>
      <c r="L21" s="2" t="s">
        <v>12</v>
      </c>
    </row>
    <row r="22" spans="1:12" x14ac:dyDescent="0.3">
      <c r="A22" s="2" t="s">
        <v>16</v>
      </c>
      <c r="B22" s="3">
        <v>44742</v>
      </c>
      <c r="C22" s="2">
        <v>4414</v>
      </c>
      <c r="D22" s="2">
        <v>100</v>
      </c>
      <c r="E22" s="2">
        <v>5</v>
      </c>
      <c r="F22" s="2">
        <v>5</v>
      </c>
      <c r="G22" s="2" t="s">
        <v>8</v>
      </c>
      <c r="H22" s="2">
        <v>2</v>
      </c>
      <c r="I22" s="2">
        <v>3000</v>
      </c>
      <c r="J22" s="2">
        <v>2655</v>
      </c>
      <c r="K22" s="2" t="s">
        <v>26</v>
      </c>
      <c r="L22" s="2" t="s">
        <v>12</v>
      </c>
    </row>
    <row r="23" spans="1:12" x14ac:dyDescent="0.3">
      <c r="A23" s="2" t="s">
        <v>16</v>
      </c>
      <c r="B23" s="3">
        <v>44742</v>
      </c>
      <c r="C23" s="2">
        <v>4414</v>
      </c>
      <c r="D23" s="2">
        <v>150</v>
      </c>
      <c r="E23" s="2">
        <v>5</v>
      </c>
      <c r="F23" s="2">
        <v>5</v>
      </c>
      <c r="L23" s="2" t="s">
        <v>12</v>
      </c>
    </row>
    <row r="24" spans="1:12" x14ac:dyDescent="0.3">
      <c r="A24" s="2" t="s">
        <v>16</v>
      </c>
      <c r="B24" s="3">
        <v>44742</v>
      </c>
      <c r="C24" s="2">
        <v>4414</v>
      </c>
      <c r="D24" s="2">
        <v>200</v>
      </c>
      <c r="E24" s="2">
        <v>5</v>
      </c>
      <c r="F24" s="2">
        <v>5</v>
      </c>
      <c r="G24" s="2" t="s">
        <v>8</v>
      </c>
      <c r="H24" s="2">
        <v>3</v>
      </c>
      <c r="I24" s="2">
        <v>3000</v>
      </c>
      <c r="J24" s="2">
        <v>2660</v>
      </c>
      <c r="K24" s="2" t="s">
        <v>27</v>
      </c>
      <c r="L24" s="2" t="s">
        <v>12</v>
      </c>
    </row>
    <row r="25" spans="1:12" x14ac:dyDescent="0.3">
      <c r="A25" s="2" t="s">
        <v>16</v>
      </c>
      <c r="B25" s="3">
        <v>44742</v>
      </c>
      <c r="C25" s="2">
        <v>4414</v>
      </c>
      <c r="D25" s="2">
        <v>250</v>
      </c>
      <c r="E25" s="2">
        <v>5</v>
      </c>
      <c r="F25" s="2">
        <v>5</v>
      </c>
      <c r="L25" s="2" t="s">
        <v>12</v>
      </c>
    </row>
    <row r="26" spans="1:12" x14ac:dyDescent="0.3">
      <c r="A26" s="2" t="s">
        <v>16</v>
      </c>
      <c r="B26" s="3">
        <v>44742</v>
      </c>
      <c r="C26" s="2">
        <v>4414</v>
      </c>
      <c r="D26" s="2">
        <v>300</v>
      </c>
      <c r="E26" s="2">
        <v>5</v>
      </c>
      <c r="F26" s="2">
        <v>5</v>
      </c>
      <c r="L26" s="2" t="s">
        <v>12</v>
      </c>
    </row>
    <row r="27" spans="1:12" x14ac:dyDescent="0.3">
      <c r="A27" s="2" t="s">
        <v>16</v>
      </c>
      <c r="B27" s="3">
        <v>44742</v>
      </c>
      <c r="C27" s="2">
        <v>4414</v>
      </c>
      <c r="D27" s="2">
        <v>350</v>
      </c>
      <c r="E27" s="2">
        <v>5</v>
      </c>
      <c r="F27" s="2">
        <v>5</v>
      </c>
      <c r="G27" s="2" t="s">
        <v>8</v>
      </c>
      <c r="H27" s="2">
        <v>4</v>
      </c>
      <c r="I27" s="2">
        <v>3000</v>
      </c>
      <c r="J27" s="2">
        <v>2920</v>
      </c>
      <c r="K27" s="2" t="s">
        <v>28</v>
      </c>
      <c r="L27" s="2" t="s">
        <v>12</v>
      </c>
    </row>
    <row r="28" spans="1:12" x14ac:dyDescent="0.3">
      <c r="A28" s="2" t="s">
        <v>16</v>
      </c>
      <c r="B28" s="3">
        <v>44742</v>
      </c>
      <c r="C28" s="2">
        <v>4414</v>
      </c>
      <c r="D28" s="2">
        <v>385</v>
      </c>
      <c r="E28" s="2">
        <v>5</v>
      </c>
      <c r="F28" s="2">
        <v>5</v>
      </c>
      <c r="L28" s="2" t="s">
        <v>12</v>
      </c>
    </row>
    <row r="29" spans="1:12" x14ac:dyDescent="0.3">
      <c r="A29" s="2" t="s">
        <v>16</v>
      </c>
      <c r="B29" s="3">
        <v>44853</v>
      </c>
      <c r="C29" s="2">
        <v>4438</v>
      </c>
      <c r="D29" s="2">
        <v>100</v>
      </c>
      <c r="G29" s="2" t="s">
        <v>8</v>
      </c>
      <c r="H29" s="2">
        <v>1</v>
      </c>
      <c r="I29" s="2">
        <f>2200+1405</f>
        <v>3605</v>
      </c>
      <c r="J29" s="2">
        <v>2200</v>
      </c>
      <c r="K29" s="2" t="s">
        <v>30</v>
      </c>
    </row>
    <row r="30" spans="1:12" x14ac:dyDescent="0.3">
      <c r="A30" s="2" t="s">
        <v>16</v>
      </c>
      <c r="B30" s="3">
        <v>44853</v>
      </c>
      <c r="C30" s="2">
        <v>4438</v>
      </c>
      <c r="D30" s="2">
        <v>200</v>
      </c>
      <c r="G30" s="2" t="s">
        <v>8</v>
      </c>
      <c r="H30" s="2">
        <v>2</v>
      </c>
      <c r="I30" s="2">
        <f>4400+1450</f>
        <v>5850</v>
      </c>
      <c r="K30" s="2">
        <v>19</v>
      </c>
    </row>
    <row r="31" spans="1:12" x14ac:dyDescent="0.3">
      <c r="A31" s="2" t="s">
        <v>16</v>
      </c>
      <c r="B31" s="3">
        <v>44853</v>
      </c>
      <c r="C31" s="2">
        <v>4438</v>
      </c>
      <c r="D31" s="2">
        <v>300</v>
      </c>
    </row>
    <row r="32" spans="1:12" x14ac:dyDescent="0.3">
      <c r="A32" s="2" t="s">
        <v>16</v>
      </c>
      <c r="B32" s="3">
        <v>44853</v>
      </c>
      <c r="C32" s="2">
        <v>4438</v>
      </c>
      <c r="D32" s="2">
        <v>400</v>
      </c>
    </row>
    <row r="33" spans="1:11" x14ac:dyDescent="0.3">
      <c r="A33" s="2" t="s">
        <v>16</v>
      </c>
      <c r="B33" s="3">
        <v>44853</v>
      </c>
      <c r="C33" s="2">
        <v>4438</v>
      </c>
      <c r="D33" s="2">
        <v>500</v>
      </c>
    </row>
    <row r="34" spans="1:11" x14ac:dyDescent="0.3">
      <c r="A34" s="2" t="s">
        <v>16</v>
      </c>
      <c r="B34" s="3">
        <v>44853</v>
      </c>
      <c r="C34" s="2">
        <v>4438</v>
      </c>
      <c r="D34" s="2">
        <v>600</v>
      </c>
    </row>
    <row r="35" spans="1:11" x14ac:dyDescent="0.3">
      <c r="A35" s="2" t="s">
        <v>16</v>
      </c>
      <c r="B35" s="3">
        <v>44853</v>
      </c>
      <c r="C35" s="2">
        <v>4438</v>
      </c>
      <c r="D35" s="2">
        <v>700</v>
      </c>
      <c r="G35" s="2" t="s">
        <v>8</v>
      </c>
      <c r="H35" s="2">
        <v>3</v>
      </c>
      <c r="I35" s="2">
        <f>4400+1350</f>
        <v>5750</v>
      </c>
      <c r="K35" s="2">
        <v>20</v>
      </c>
    </row>
    <row r="36" spans="1:11" x14ac:dyDescent="0.3">
      <c r="A36" s="2" t="s">
        <v>16</v>
      </c>
      <c r="B36" s="3">
        <v>44853</v>
      </c>
      <c r="C36" s="2">
        <v>4438</v>
      </c>
      <c r="D36" s="2">
        <v>800</v>
      </c>
    </row>
    <row r="37" spans="1:11" x14ac:dyDescent="0.3">
      <c r="A37" s="2" t="s">
        <v>16</v>
      </c>
      <c r="B37" s="3">
        <v>44853</v>
      </c>
      <c r="C37" s="2">
        <v>4438</v>
      </c>
      <c r="D37" s="2">
        <v>870</v>
      </c>
      <c r="G37" s="2" t="s">
        <v>8</v>
      </c>
      <c r="H37" s="2">
        <v>4</v>
      </c>
      <c r="I37" s="2">
        <f>4400+1500</f>
        <v>5900</v>
      </c>
      <c r="K37" s="2">
        <v>21</v>
      </c>
    </row>
    <row r="38" spans="1:11" x14ac:dyDescent="0.3">
      <c r="A38" s="2" t="s">
        <v>16</v>
      </c>
      <c r="B38" s="3">
        <v>44854</v>
      </c>
      <c r="C38" s="2">
        <v>4439</v>
      </c>
      <c r="D38" s="2">
        <v>100</v>
      </c>
      <c r="G38" s="2" t="s">
        <v>8</v>
      </c>
      <c r="H38" s="2">
        <v>1</v>
      </c>
      <c r="I38" s="2">
        <f>2200+1380</f>
        <v>3580</v>
      </c>
      <c r="J38" s="2">
        <v>2200</v>
      </c>
      <c r="K38" s="2" t="s">
        <v>32</v>
      </c>
    </row>
    <row r="39" spans="1:11" x14ac:dyDescent="0.3">
      <c r="A39" s="2" t="s">
        <v>16</v>
      </c>
      <c r="B39" s="3">
        <v>44854</v>
      </c>
      <c r="C39" s="2">
        <v>4439</v>
      </c>
      <c r="D39" s="2">
        <v>200</v>
      </c>
      <c r="G39" s="2" t="s">
        <v>8</v>
      </c>
      <c r="H39" s="2">
        <v>2</v>
      </c>
      <c r="I39" s="2">
        <f>4400+900</f>
        <v>5300</v>
      </c>
      <c r="K39" s="2">
        <v>24</v>
      </c>
    </row>
    <row r="40" spans="1:11" x14ac:dyDescent="0.3">
      <c r="A40" s="2" t="s">
        <v>16</v>
      </c>
      <c r="B40" s="3">
        <v>44854</v>
      </c>
      <c r="C40" s="2">
        <v>4439</v>
      </c>
      <c r="D40" s="2">
        <v>300</v>
      </c>
    </row>
    <row r="41" spans="1:11" x14ac:dyDescent="0.3">
      <c r="A41" s="2" t="s">
        <v>16</v>
      </c>
      <c r="B41" s="3">
        <v>44854</v>
      </c>
      <c r="C41" s="2">
        <v>4439</v>
      </c>
      <c r="D41" s="2">
        <v>400</v>
      </c>
    </row>
    <row r="42" spans="1:11" x14ac:dyDescent="0.3">
      <c r="A42" s="2" t="s">
        <v>16</v>
      </c>
      <c r="B42" s="3">
        <v>44854</v>
      </c>
      <c r="C42" s="2">
        <v>4439</v>
      </c>
      <c r="D42" s="2">
        <v>500</v>
      </c>
    </row>
    <row r="43" spans="1:11" x14ac:dyDescent="0.3">
      <c r="A43" s="2" t="s">
        <v>16</v>
      </c>
      <c r="B43" s="3">
        <v>44854</v>
      </c>
      <c r="C43" s="2">
        <v>4439</v>
      </c>
      <c r="D43" s="2">
        <v>600</v>
      </c>
    </row>
    <row r="44" spans="1:11" x14ac:dyDescent="0.3">
      <c r="A44" s="2" t="s">
        <v>16</v>
      </c>
      <c r="B44" s="3">
        <v>44854</v>
      </c>
      <c r="C44" s="2">
        <v>4439</v>
      </c>
      <c r="D44" s="2">
        <v>700</v>
      </c>
      <c r="G44" s="2" t="s">
        <v>8</v>
      </c>
      <c r="H44" s="2">
        <v>3</v>
      </c>
      <c r="I44" s="2">
        <f>2200+1290</f>
        <v>3490</v>
      </c>
      <c r="J44" s="2" t="s">
        <v>33</v>
      </c>
      <c r="K44" s="2" t="s">
        <v>34</v>
      </c>
    </row>
    <row r="45" spans="1:11" x14ac:dyDescent="0.3">
      <c r="A45" s="2" t="s">
        <v>16</v>
      </c>
      <c r="B45" s="3">
        <v>44854</v>
      </c>
      <c r="C45" s="2">
        <v>4439</v>
      </c>
      <c r="D45" s="2">
        <v>800</v>
      </c>
    </row>
    <row r="46" spans="1:11" x14ac:dyDescent="0.3">
      <c r="A46" s="2" t="s">
        <v>16</v>
      </c>
      <c r="B46" s="3">
        <v>44854</v>
      </c>
      <c r="C46" s="2">
        <v>4439</v>
      </c>
      <c r="D46" s="2">
        <v>870</v>
      </c>
      <c r="G46" s="2" t="s">
        <v>8</v>
      </c>
      <c r="H46" s="2">
        <v>4</v>
      </c>
      <c r="I46" s="2">
        <f>4400+1475</f>
        <v>5875</v>
      </c>
      <c r="K46" s="2">
        <v>27</v>
      </c>
    </row>
    <row r="47" spans="1:11" x14ac:dyDescent="0.3">
      <c r="A47" s="2" t="s">
        <v>35</v>
      </c>
      <c r="B47" s="3">
        <v>44836</v>
      </c>
      <c r="C47" s="2">
        <v>1461</v>
      </c>
      <c r="D47" s="2">
        <v>200</v>
      </c>
      <c r="G47" s="2" t="s">
        <v>8</v>
      </c>
      <c r="H47" s="2">
        <v>5</v>
      </c>
      <c r="K47" s="2">
        <v>28</v>
      </c>
    </row>
    <row r="48" spans="1:11" x14ac:dyDescent="0.3">
      <c r="A48" s="2" t="s">
        <v>35</v>
      </c>
      <c r="B48" s="3">
        <v>44836</v>
      </c>
      <c r="C48" s="2">
        <v>1461</v>
      </c>
      <c r="D48" s="2">
        <v>300</v>
      </c>
    </row>
    <row r="49" spans="1:11" x14ac:dyDescent="0.3">
      <c r="A49" s="2" t="s">
        <v>35</v>
      </c>
      <c r="B49" s="3">
        <v>44836</v>
      </c>
      <c r="C49" s="2">
        <v>1461</v>
      </c>
      <c r="D49" s="2">
        <v>400</v>
      </c>
    </row>
    <row r="50" spans="1:11" x14ac:dyDescent="0.3">
      <c r="A50" s="2" t="s">
        <v>35</v>
      </c>
      <c r="B50" s="3">
        <v>44836</v>
      </c>
      <c r="C50" s="2">
        <v>1461</v>
      </c>
      <c r="D50" s="2">
        <v>500</v>
      </c>
    </row>
    <row r="51" spans="1:11" x14ac:dyDescent="0.3">
      <c r="A51" s="2" t="s">
        <v>35</v>
      </c>
      <c r="B51" s="3">
        <v>44836</v>
      </c>
      <c r="C51" s="2">
        <v>1461</v>
      </c>
      <c r="D51" s="2">
        <v>600</v>
      </c>
    </row>
    <row r="52" spans="1:11" x14ac:dyDescent="0.3">
      <c r="A52" s="2" t="s">
        <v>35</v>
      </c>
      <c r="B52" s="3">
        <v>44836</v>
      </c>
      <c r="C52" s="2">
        <v>1461</v>
      </c>
      <c r="D52" s="2">
        <v>700</v>
      </c>
      <c r="G52" s="2" t="s">
        <v>8</v>
      </c>
      <c r="H52" s="2">
        <v>6</v>
      </c>
      <c r="K52" s="2">
        <v>29</v>
      </c>
    </row>
    <row r="53" spans="1:11" x14ac:dyDescent="0.3">
      <c r="A53" s="2" t="s">
        <v>35</v>
      </c>
      <c r="B53" s="3">
        <v>44836</v>
      </c>
      <c r="C53" s="2">
        <v>1461</v>
      </c>
      <c r="D53" s="2">
        <v>800</v>
      </c>
    </row>
    <row r="54" spans="1:11" x14ac:dyDescent="0.3">
      <c r="A54" s="2" t="s">
        <v>35</v>
      </c>
      <c r="B54" s="3">
        <v>44836</v>
      </c>
      <c r="C54" s="2">
        <v>1461</v>
      </c>
      <c r="D54" s="2">
        <v>900</v>
      </c>
    </row>
    <row r="55" spans="1:11" x14ac:dyDescent="0.3">
      <c r="A55" s="2" t="s">
        <v>35</v>
      </c>
      <c r="B55" s="3">
        <v>44836</v>
      </c>
      <c r="C55" s="2">
        <v>1461</v>
      </c>
      <c r="D55" s="2">
        <v>1000</v>
      </c>
    </row>
    <row r="56" spans="1:11" x14ac:dyDescent="0.3">
      <c r="A56" s="2" t="s">
        <v>35</v>
      </c>
      <c r="B56" s="3">
        <v>44836</v>
      </c>
      <c r="C56" s="2">
        <v>1461</v>
      </c>
      <c r="D56" s="2">
        <v>1500</v>
      </c>
    </row>
    <row r="57" spans="1:11" x14ac:dyDescent="0.3">
      <c r="A57" s="2" t="s">
        <v>35</v>
      </c>
      <c r="B57" s="3">
        <v>44836</v>
      </c>
      <c r="C57" s="2">
        <v>1461</v>
      </c>
      <c r="D57" s="2">
        <v>2000</v>
      </c>
    </row>
    <row r="58" spans="1:11" x14ac:dyDescent="0.3">
      <c r="A58" s="2" t="s">
        <v>35</v>
      </c>
      <c r="B58" s="3">
        <v>44836</v>
      </c>
      <c r="C58" s="2">
        <v>1461</v>
      </c>
      <c r="D58" s="2">
        <v>3000</v>
      </c>
    </row>
    <row r="59" spans="1:11" x14ac:dyDescent="0.3">
      <c r="A59" s="2" t="s">
        <v>35</v>
      </c>
      <c r="B59" s="3">
        <v>44836</v>
      </c>
      <c r="C59" s="2">
        <v>1461</v>
      </c>
      <c r="D59" s="2">
        <v>3400</v>
      </c>
      <c r="G59" s="2" t="s">
        <v>8</v>
      </c>
      <c r="H59" s="2">
        <v>7</v>
      </c>
      <c r="K59" s="2">
        <v>30</v>
      </c>
    </row>
    <row r="60" spans="1:11" x14ac:dyDescent="0.3">
      <c r="A60" s="2" t="s">
        <v>35</v>
      </c>
      <c r="B60" s="3">
        <v>44836</v>
      </c>
      <c r="C60" s="2">
        <v>1461</v>
      </c>
      <c r="D60" s="2">
        <v>3725</v>
      </c>
    </row>
    <row r="61" spans="1:11" x14ac:dyDescent="0.3">
      <c r="A61" s="2" t="s">
        <v>35</v>
      </c>
      <c r="B61" s="3">
        <v>44836</v>
      </c>
      <c r="C61" s="2">
        <v>1461</v>
      </c>
      <c r="D61" s="2">
        <v>3960</v>
      </c>
    </row>
    <row r="62" spans="1:11" x14ac:dyDescent="0.3">
      <c r="A62" s="2" t="s">
        <v>16</v>
      </c>
      <c r="B62" s="3">
        <v>44900</v>
      </c>
      <c r="C62" s="2">
        <v>4456</v>
      </c>
      <c r="D62" s="2">
        <v>1000</v>
      </c>
      <c r="E62" s="2">
        <v>4</v>
      </c>
      <c r="F62" s="2">
        <v>5</v>
      </c>
      <c r="G62" s="2" t="s">
        <v>40</v>
      </c>
      <c r="H62" s="2">
        <v>1</v>
      </c>
      <c r="I62" s="2">
        <f>2*2200+870</f>
        <v>5270</v>
      </c>
      <c r="K62" s="2">
        <v>31</v>
      </c>
    </row>
    <row r="63" spans="1:11" x14ac:dyDescent="0.3">
      <c r="A63" s="2" t="s">
        <v>16</v>
      </c>
      <c r="B63" s="3">
        <v>44900</v>
      </c>
      <c r="C63" s="2">
        <v>4456</v>
      </c>
      <c r="D63" s="2">
        <v>750</v>
      </c>
      <c r="E63" s="2">
        <v>4</v>
      </c>
      <c r="F63" s="2">
        <v>5</v>
      </c>
      <c r="G63" s="2" t="s">
        <v>40</v>
      </c>
      <c r="H63" s="2">
        <v>2</v>
      </c>
      <c r="I63" s="2">
        <f>2*2200+1210</f>
        <v>5610</v>
      </c>
      <c r="K63" s="2">
        <v>32</v>
      </c>
    </row>
    <row r="64" spans="1:11" x14ac:dyDescent="0.3">
      <c r="A64" s="2" t="s">
        <v>16</v>
      </c>
      <c r="B64" s="3">
        <v>44900</v>
      </c>
      <c r="C64" s="2">
        <v>4456</v>
      </c>
      <c r="D64" s="2">
        <v>475</v>
      </c>
      <c r="E64" s="2">
        <v>4</v>
      </c>
      <c r="F64" s="2">
        <v>5</v>
      </c>
      <c r="G64" s="2" t="s">
        <v>40</v>
      </c>
      <c r="H64" s="2">
        <v>3</v>
      </c>
      <c r="I64" s="2">
        <f>2*2200+570</f>
        <v>4970</v>
      </c>
      <c r="K64" s="2">
        <v>33</v>
      </c>
    </row>
    <row r="65" spans="1:11" x14ac:dyDescent="0.3">
      <c r="A65" s="2" t="s">
        <v>16</v>
      </c>
      <c r="B65" s="3">
        <v>44900</v>
      </c>
      <c r="C65" s="2">
        <v>4456</v>
      </c>
      <c r="D65" s="2">
        <v>50</v>
      </c>
      <c r="E65" s="2">
        <v>4</v>
      </c>
      <c r="F65" s="2">
        <v>5</v>
      </c>
      <c r="G65" s="2" t="s">
        <v>40</v>
      </c>
      <c r="H65" s="2">
        <v>4</v>
      </c>
      <c r="I65" s="2">
        <f>2*2200+1440</f>
        <v>5840</v>
      </c>
      <c r="K65" s="2" t="s">
        <v>42</v>
      </c>
    </row>
    <row r="66" spans="1:11" x14ac:dyDescent="0.3">
      <c r="A66" s="2" t="s">
        <v>16</v>
      </c>
      <c r="B66" s="3">
        <v>44901</v>
      </c>
      <c r="C66" s="2">
        <v>4457</v>
      </c>
      <c r="D66" s="2">
        <v>1500</v>
      </c>
      <c r="E66" s="2">
        <v>4</v>
      </c>
      <c r="F66" s="2">
        <v>5</v>
      </c>
      <c r="G66" s="2" t="s">
        <v>40</v>
      </c>
      <c r="H66" s="2">
        <v>1</v>
      </c>
      <c r="I66" s="2">
        <f>2*2200+890</f>
        <v>5290</v>
      </c>
      <c r="K66" s="2">
        <v>37</v>
      </c>
    </row>
    <row r="67" spans="1:11" x14ac:dyDescent="0.3">
      <c r="A67" s="2" t="s">
        <v>16</v>
      </c>
      <c r="B67" s="3">
        <v>44901</v>
      </c>
      <c r="C67" s="2">
        <v>4457</v>
      </c>
      <c r="D67" s="2">
        <v>750</v>
      </c>
      <c r="E67" s="2">
        <v>4</v>
      </c>
      <c r="F67" s="2">
        <v>5</v>
      </c>
      <c r="G67" s="2" t="s">
        <v>40</v>
      </c>
      <c r="H67" s="2">
        <v>2</v>
      </c>
      <c r="I67" s="2">
        <f>2*2200+1100</f>
        <v>5500</v>
      </c>
      <c r="K67" s="2">
        <v>38</v>
      </c>
    </row>
    <row r="68" spans="1:11" x14ac:dyDescent="0.3">
      <c r="A68" s="2" t="s">
        <v>16</v>
      </c>
      <c r="B68" s="3">
        <v>44901</v>
      </c>
      <c r="C68" s="2">
        <v>4457</v>
      </c>
      <c r="D68" s="2">
        <v>500</v>
      </c>
      <c r="E68" s="2">
        <v>4</v>
      </c>
      <c r="F68" s="2">
        <v>5</v>
      </c>
      <c r="G68" s="2" t="s">
        <v>40</v>
      </c>
      <c r="H68" s="2">
        <v>3</v>
      </c>
      <c r="I68" s="2">
        <f>2*2200+1130</f>
        <v>5530</v>
      </c>
      <c r="K68" s="2">
        <v>39</v>
      </c>
    </row>
    <row r="69" spans="1:11" x14ac:dyDescent="0.3">
      <c r="A69" s="2" t="s">
        <v>16</v>
      </c>
      <c r="B69" s="3">
        <v>44901</v>
      </c>
      <c r="C69" s="2">
        <v>4457</v>
      </c>
      <c r="D69" s="2">
        <v>50</v>
      </c>
      <c r="E69" s="2">
        <v>4</v>
      </c>
      <c r="F69" s="2">
        <v>5</v>
      </c>
      <c r="G69" s="2" t="s">
        <v>40</v>
      </c>
      <c r="H69" s="2">
        <v>4</v>
      </c>
      <c r="I69" s="2">
        <f>2*2200+1210</f>
        <v>5610</v>
      </c>
      <c r="K69" s="2" t="s">
        <v>43</v>
      </c>
    </row>
  </sheetData>
  <pageMargins left="0.7" right="0.7" top="0.75" bottom="0.75" header="0.3" footer="0.3"/>
  <pageSetup scale="45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5D14-564E-4641-98DB-48114F4185CC}">
  <sheetPr>
    <pageSetUpPr fitToPage="1"/>
  </sheetPr>
  <dimension ref="A1:K43"/>
  <sheetViews>
    <sheetView tabSelected="1" topLeftCell="A13" workbookViewId="0">
      <selection activeCell="J42" sqref="J42"/>
    </sheetView>
  </sheetViews>
  <sheetFormatPr baseColWidth="10" defaultRowHeight="19" x14ac:dyDescent="0.25"/>
  <cols>
    <col min="1" max="3" width="10.83203125" style="10"/>
    <col min="4" max="4" width="14.1640625" style="10" bestFit="1" customWidth="1"/>
    <col min="5" max="8" width="10.83203125" style="10"/>
    <col min="9" max="9" width="15.6640625" style="10" bestFit="1" customWidth="1"/>
    <col min="10" max="10" width="16" style="10" bestFit="1" customWidth="1"/>
    <col min="11" max="16384" width="10.83203125" style="10"/>
  </cols>
  <sheetData>
    <row r="1" spans="1:10" ht="20" thickBot="1" x14ac:dyDescent="0.3">
      <c r="A1" s="16" t="s">
        <v>3</v>
      </c>
      <c r="B1" s="14" t="s">
        <v>15</v>
      </c>
      <c r="C1" s="13" t="s">
        <v>29</v>
      </c>
      <c r="D1" s="13" t="s">
        <v>9</v>
      </c>
      <c r="E1" s="13" t="s">
        <v>1</v>
      </c>
      <c r="F1" s="13" t="s">
        <v>31</v>
      </c>
      <c r="G1" s="10" t="s">
        <v>36</v>
      </c>
      <c r="H1" s="10" t="s">
        <v>37</v>
      </c>
      <c r="I1" s="10" t="s">
        <v>38</v>
      </c>
      <c r="J1" s="10" t="s">
        <v>39</v>
      </c>
    </row>
    <row r="2" spans="1:10" s="28" customFormat="1" x14ac:dyDescent="0.25">
      <c r="A2" s="21">
        <v>1</v>
      </c>
      <c r="B2" s="22" t="s">
        <v>16</v>
      </c>
      <c r="C2" s="23">
        <v>4411</v>
      </c>
      <c r="D2" s="24">
        <v>44741</v>
      </c>
      <c r="E2" s="23">
        <v>30</v>
      </c>
      <c r="F2" s="25">
        <v>3000</v>
      </c>
      <c r="G2" s="26">
        <v>231.96093846770606</v>
      </c>
      <c r="H2" s="27">
        <v>32.829649399656944</v>
      </c>
    </row>
    <row r="3" spans="1:10" s="28" customFormat="1" x14ac:dyDescent="0.25">
      <c r="A3" s="29">
        <v>2</v>
      </c>
      <c r="B3" s="30" t="s">
        <v>16</v>
      </c>
      <c r="C3" s="31">
        <v>4411</v>
      </c>
      <c r="D3" s="32">
        <v>44741</v>
      </c>
      <c r="E3" s="31">
        <v>30</v>
      </c>
      <c r="F3" s="33">
        <v>2750</v>
      </c>
      <c r="G3" s="26">
        <v>520.71116554120272</v>
      </c>
      <c r="H3" s="27">
        <v>36.432903602058317</v>
      </c>
      <c r="I3" s="28">
        <f>SUM(G2:G3)/SUM(F2:F3)</f>
        <v>0.13089949634937542</v>
      </c>
      <c r="J3" s="28">
        <f>SUM(H2:H3)/SUM(F2:F3)</f>
        <v>1.2045661391602654E-2</v>
      </c>
    </row>
    <row r="4" spans="1:10" x14ac:dyDescent="0.25">
      <c r="A4" s="17">
        <v>3</v>
      </c>
      <c r="B4" s="15" t="s">
        <v>16</v>
      </c>
      <c r="C4" s="11">
        <v>4411</v>
      </c>
      <c r="D4" s="12">
        <v>44741</v>
      </c>
      <c r="E4" s="11">
        <v>100</v>
      </c>
      <c r="F4" s="18">
        <v>2420</v>
      </c>
      <c r="G4" s="19">
        <v>286.46724059688199</v>
      </c>
      <c r="H4" s="20">
        <v>40.970334819897083</v>
      </c>
    </row>
    <row r="5" spans="1:10" x14ac:dyDescent="0.25">
      <c r="A5" s="17">
        <v>4</v>
      </c>
      <c r="B5" s="15" t="s">
        <v>16</v>
      </c>
      <c r="C5" s="11">
        <v>4411</v>
      </c>
      <c r="D5" s="12">
        <v>44741</v>
      </c>
      <c r="E5" s="11">
        <v>100</v>
      </c>
      <c r="F5" s="18">
        <v>2850</v>
      </c>
      <c r="G5" s="19">
        <v>244.85029961692655</v>
      </c>
      <c r="H5" s="20">
        <v>37.900896054888506</v>
      </c>
      <c r="I5" s="10">
        <f>SUM(G4:G5)/SUM(F4:F5)</f>
        <v>0.10081926759275305</v>
      </c>
      <c r="J5" s="10">
        <f>SUM(H4:H5)/SUM(F4:F5)</f>
        <v>1.4966077964854952E-2</v>
      </c>
    </row>
    <row r="6" spans="1:10" s="28" customFormat="1" x14ac:dyDescent="0.25">
      <c r="A6" s="29">
        <v>5</v>
      </c>
      <c r="B6" s="30" t="s">
        <v>16</v>
      </c>
      <c r="C6" s="31">
        <v>4411</v>
      </c>
      <c r="D6" s="32">
        <v>44741</v>
      </c>
      <c r="E6" s="31">
        <v>200</v>
      </c>
      <c r="F6" s="33">
        <v>2750</v>
      </c>
      <c r="G6" s="26">
        <v>222.59118146993322</v>
      </c>
      <c r="H6" s="27">
        <v>29.493302915951972</v>
      </c>
    </row>
    <row r="7" spans="1:10" s="28" customFormat="1" x14ac:dyDescent="0.25">
      <c r="A7" s="29">
        <v>6</v>
      </c>
      <c r="B7" s="30" t="s">
        <v>16</v>
      </c>
      <c r="C7" s="31">
        <v>4411</v>
      </c>
      <c r="D7" s="32">
        <v>44741</v>
      </c>
      <c r="E7" s="31">
        <v>200</v>
      </c>
      <c r="F7" s="33">
        <v>2600</v>
      </c>
      <c r="G7" s="26">
        <v>304.16038579064593</v>
      </c>
      <c r="H7" s="27">
        <v>36.966719039451114</v>
      </c>
      <c r="I7" s="28">
        <f>SUM(G6:G7)/SUM(F6:F7)</f>
        <v>9.8458236871136279E-2</v>
      </c>
      <c r="J7" s="28">
        <f>SUM(H6:H7)/SUM(F6:F7)</f>
        <v>1.2422434010355716E-2</v>
      </c>
    </row>
    <row r="8" spans="1:10" x14ac:dyDescent="0.25">
      <c r="A8" s="17">
        <v>7</v>
      </c>
      <c r="B8" s="15" t="s">
        <v>16</v>
      </c>
      <c r="C8" s="11">
        <v>4411</v>
      </c>
      <c r="D8" s="12">
        <v>44741</v>
      </c>
      <c r="E8" s="11">
        <v>350</v>
      </c>
      <c r="F8" s="18">
        <v>2500</v>
      </c>
      <c r="G8" s="19">
        <v>637.80934690423169</v>
      </c>
      <c r="H8" s="20">
        <v>21.486071355060034</v>
      </c>
    </row>
    <row r="9" spans="1:10" x14ac:dyDescent="0.25">
      <c r="A9" s="17">
        <v>8</v>
      </c>
      <c r="B9" s="15" t="s">
        <v>16</v>
      </c>
      <c r="C9" s="11">
        <v>4411</v>
      </c>
      <c r="D9" s="12">
        <v>44741</v>
      </c>
      <c r="E9" s="11">
        <v>350</v>
      </c>
      <c r="F9" s="18">
        <v>2680</v>
      </c>
      <c r="G9" s="19">
        <v>450.36664473051235</v>
      </c>
      <c r="H9" s="20">
        <v>18.683540308747855</v>
      </c>
      <c r="I9" s="10">
        <f>SUM(G8:G9)/SUM(F8:F9)</f>
        <v>0.21007258525767261</v>
      </c>
      <c r="J9" s="10">
        <f>SUM(H8:H9)/SUM(F8:F9)</f>
        <v>7.7547512864493988E-3</v>
      </c>
    </row>
    <row r="10" spans="1:10" s="28" customFormat="1" x14ac:dyDescent="0.25">
      <c r="A10" s="29">
        <v>9</v>
      </c>
      <c r="B10" s="30" t="s">
        <v>16</v>
      </c>
      <c r="C10" s="31">
        <v>4414</v>
      </c>
      <c r="D10" s="32">
        <v>44742</v>
      </c>
      <c r="E10" s="31">
        <v>30</v>
      </c>
      <c r="F10" s="33">
        <v>3000</v>
      </c>
      <c r="G10" s="26">
        <v>139.49998616481071</v>
      </c>
      <c r="H10" s="27">
        <v>22.820609948542021</v>
      </c>
    </row>
    <row r="11" spans="1:10" s="28" customFormat="1" x14ac:dyDescent="0.25">
      <c r="A11" s="29">
        <v>10</v>
      </c>
      <c r="B11" s="30" t="s">
        <v>16</v>
      </c>
      <c r="C11" s="31">
        <v>4414</v>
      </c>
      <c r="D11" s="32">
        <v>44742</v>
      </c>
      <c r="E11" s="31">
        <v>30</v>
      </c>
      <c r="F11" s="33">
        <v>2830</v>
      </c>
      <c r="G11" s="26">
        <v>192.19892400000003</v>
      </c>
      <c r="H11" s="27">
        <v>33.897280274442537</v>
      </c>
      <c r="I11" s="28">
        <f>SUM(G10:G11)/SUM(F10:F11)</f>
        <v>5.6895181846451245E-2</v>
      </c>
      <c r="J11" s="28">
        <f>SUM(H10:H11)/SUM(F10:F11)</f>
        <v>9.728626110288947E-3</v>
      </c>
    </row>
    <row r="12" spans="1:10" x14ac:dyDescent="0.25">
      <c r="A12" s="17">
        <v>11</v>
      </c>
      <c r="B12" s="15" t="s">
        <v>16</v>
      </c>
      <c r="C12" s="11">
        <v>4414</v>
      </c>
      <c r="D12" s="12">
        <v>44742</v>
      </c>
      <c r="E12" s="11">
        <v>100</v>
      </c>
      <c r="F12" s="18">
        <v>3000</v>
      </c>
      <c r="G12" s="19">
        <v>155.81382702895326</v>
      </c>
      <c r="H12" s="20">
        <v>23.354425385934817</v>
      </c>
    </row>
    <row r="13" spans="1:10" x14ac:dyDescent="0.25">
      <c r="A13" s="17">
        <v>12</v>
      </c>
      <c r="B13" s="15" t="s">
        <v>16</v>
      </c>
      <c r="C13" s="11">
        <v>4414</v>
      </c>
      <c r="D13" s="12">
        <v>44742</v>
      </c>
      <c r="E13" s="11">
        <v>100</v>
      </c>
      <c r="F13" s="18">
        <v>2655</v>
      </c>
      <c r="G13" s="19">
        <v>219.16670175501116</v>
      </c>
      <c r="H13" s="20">
        <v>33.496918696397941</v>
      </c>
      <c r="I13" s="10">
        <f>SUM(G12:G13)/SUM(F12:F13)</f>
        <v>6.6309554161620585E-2</v>
      </c>
      <c r="J13" s="10">
        <f>SUM(H12:H13)/SUM(F12:F13)</f>
        <v>1.0053288078219763E-2</v>
      </c>
    </row>
    <row r="14" spans="1:10" s="28" customFormat="1" x14ac:dyDescent="0.25">
      <c r="A14" s="29">
        <v>13</v>
      </c>
      <c r="B14" s="30" t="s">
        <v>16</v>
      </c>
      <c r="C14" s="31">
        <v>4414</v>
      </c>
      <c r="D14" s="32">
        <v>44742</v>
      </c>
      <c r="E14" s="31">
        <v>200</v>
      </c>
      <c r="F14" s="33">
        <v>3000</v>
      </c>
      <c r="G14" s="26">
        <v>183.16210253006685</v>
      </c>
      <c r="H14" s="27">
        <v>29.893664493996567</v>
      </c>
    </row>
    <row r="15" spans="1:10" s="28" customFormat="1" x14ac:dyDescent="0.25">
      <c r="A15" s="29">
        <v>14</v>
      </c>
      <c r="B15" s="30" t="s">
        <v>16</v>
      </c>
      <c r="C15" s="31">
        <v>4414</v>
      </c>
      <c r="D15" s="32">
        <v>44742</v>
      </c>
      <c r="E15" s="31">
        <v>200</v>
      </c>
      <c r="F15" s="33">
        <v>2660</v>
      </c>
      <c r="G15" s="26">
        <v>190.62937079732743</v>
      </c>
      <c r="H15" s="27">
        <v>30.560933790737561</v>
      </c>
      <c r="I15" s="28">
        <f>SUM(G14:G15)/SUM(F14:F15)</f>
        <v>6.6040896347596162E-2</v>
      </c>
      <c r="J15" s="28">
        <f>SUM(H14:H15)/SUM(F14:F15)</f>
        <v>1.0681024431931826E-2</v>
      </c>
    </row>
    <row r="16" spans="1:10" x14ac:dyDescent="0.25">
      <c r="A16" s="17">
        <v>15</v>
      </c>
      <c r="B16" s="15" t="s">
        <v>16</v>
      </c>
      <c r="C16" s="11">
        <v>4414</v>
      </c>
      <c r="D16" s="12">
        <v>44742</v>
      </c>
      <c r="E16" s="11">
        <v>350</v>
      </c>
      <c r="F16" s="18">
        <v>3000</v>
      </c>
      <c r="G16" s="19">
        <v>256.78841640089092</v>
      </c>
      <c r="H16" s="20">
        <v>16.68173241852487</v>
      </c>
    </row>
    <row r="17" spans="1:10" x14ac:dyDescent="0.25">
      <c r="A17" s="17">
        <v>16</v>
      </c>
      <c r="B17" s="15" t="s">
        <v>16</v>
      </c>
      <c r="C17" s="11">
        <v>4414</v>
      </c>
      <c r="D17" s="12">
        <v>44742</v>
      </c>
      <c r="E17" s="11">
        <v>350</v>
      </c>
      <c r="F17" s="18">
        <v>2920</v>
      </c>
      <c r="G17" s="19">
        <v>281.80614320712698</v>
      </c>
      <c r="H17" s="20">
        <v>23.888240823327614</v>
      </c>
      <c r="I17" s="10">
        <f>SUM(G16:G17)/SUM(F16:F17)</f>
        <v>9.0978810744597613E-2</v>
      </c>
      <c r="J17" s="10">
        <f>SUM(H16:H17)/SUM(F16:F17)</f>
        <v>6.8530360205831895E-3</v>
      </c>
    </row>
    <row r="18" spans="1:10" s="28" customFormat="1" x14ac:dyDescent="0.25">
      <c r="A18" s="29">
        <v>17</v>
      </c>
      <c r="B18" s="30" t="s">
        <v>16</v>
      </c>
      <c r="C18" s="31">
        <v>4438</v>
      </c>
      <c r="D18" s="32">
        <v>44853</v>
      </c>
      <c r="E18" s="31">
        <v>100</v>
      </c>
      <c r="F18" s="33">
        <v>3605</v>
      </c>
      <c r="G18" s="26">
        <v>461.8235958961514</v>
      </c>
      <c r="H18" s="27">
        <v>27.3993973880597</v>
      </c>
    </row>
    <row r="19" spans="1:10" s="28" customFormat="1" x14ac:dyDescent="0.25">
      <c r="A19" s="29">
        <v>18</v>
      </c>
      <c r="B19" s="30" t="s">
        <v>16</v>
      </c>
      <c r="C19" s="31">
        <v>4438</v>
      </c>
      <c r="D19" s="32">
        <v>44853</v>
      </c>
      <c r="E19" s="31">
        <v>100</v>
      </c>
      <c r="F19" s="33">
        <v>2200</v>
      </c>
      <c r="G19" s="26">
        <v>154.24112508549683</v>
      </c>
      <c r="H19" s="27">
        <v>14.70211567164179</v>
      </c>
      <c r="I19" s="28">
        <f>SUM(G18:G19)/SUM(F18:F19)</f>
        <v>0.10612656692190321</v>
      </c>
      <c r="J19" s="28">
        <f>SUM(H18:H19)/SUM(F18:F19)</f>
        <v>7.2526292953835466E-3</v>
      </c>
    </row>
    <row r="20" spans="1:10" x14ac:dyDescent="0.25">
      <c r="A20" s="17">
        <v>19</v>
      </c>
      <c r="B20" s="15" t="s">
        <v>16</v>
      </c>
      <c r="C20" s="11">
        <v>4438</v>
      </c>
      <c r="D20" s="12">
        <v>44853</v>
      </c>
      <c r="E20" s="11">
        <v>200</v>
      </c>
      <c r="F20" s="18">
        <v>5850</v>
      </c>
      <c r="G20" s="19">
        <v>283.24107127306002</v>
      </c>
      <c r="H20" s="20">
        <v>22.721451492537312</v>
      </c>
      <c r="I20" s="10">
        <f>G20/F20</f>
        <v>4.8417277140694021E-2</v>
      </c>
      <c r="J20" s="10">
        <f>H20/F20</f>
        <v>3.8840088021431301E-3</v>
      </c>
    </row>
    <row r="21" spans="1:10" s="28" customFormat="1" x14ac:dyDescent="0.25">
      <c r="A21" s="29">
        <v>20</v>
      </c>
      <c r="B21" s="30" t="s">
        <v>16</v>
      </c>
      <c r="C21" s="31">
        <v>4438</v>
      </c>
      <c r="D21" s="32">
        <v>44853</v>
      </c>
      <c r="E21" s="31">
        <v>700</v>
      </c>
      <c r="F21" s="33">
        <v>5750</v>
      </c>
      <c r="G21" s="26">
        <v>722.00190145946715</v>
      </c>
      <c r="H21" s="27">
        <v>16.305982835820895</v>
      </c>
      <c r="I21" s="28">
        <f>G21/F21</f>
        <v>0.12556554807990733</v>
      </c>
      <c r="J21" s="28">
        <f>H21/F21</f>
        <v>2.8358231018818948E-3</v>
      </c>
    </row>
    <row r="22" spans="1:10" x14ac:dyDescent="0.25">
      <c r="A22" s="17">
        <v>21</v>
      </c>
      <c r="B22" s="15" t="s">
        <v>16</v>
      </c>
      <c r="C22" s="11">
        <v>4438</v>
      </c>
      <c r="D22" s="12">
        <v>44853</v>
      </c>
      <c r="E22" s="11">
        <v>870</v>
      </c>
      <c r="F22" s="18">
        <v>5900</v>
      </c>
      <c r="G22" s="19">
        <v>192.0792150281778</v>
      </c>
      <c r="H22" s="20">
        <v>14.70211567164179</v>
      </c>
      <c r="I22" s="10">
        <f>G22/F22</f>
        <v>3.2555799157318273E-2</v>
      </c>
      <c r="J22" s="10">
        <f>H22/F22</f>
        <v>2.4918840121426764E-3</v>
      </c>
    </row>
    <row r="23" spans="1:10" s="28" customFormat="1" x14ac:dyDescent="0.25">
      <c r="A23" s="29">
        <v>22</v>
      </c>
      <c r="B23" s="30" t="s">
        <v>16</v>
      </c>
      <c r="C23" s="31">
        <v>4439</v>
      </c>
      <c r="D23" s="32">
        <v>44854</v>
      </c>
      <c r="E23" s="31">
        <v>100</v>
      </c>
      <c r="F23" s="33">
        <v>3580</v>
      </c>
      <c r="G23" s="26">
        <v>217.74660520206152</v>
      </c>
      <c r="H23" s="27">
        <v>19.647372761194028</v>
      </c>
    </row>
    <row r="24" spans="1:10" s="28" customFormat="1" x14ac:dyDescent="0.25">
      <c r="A24" s="29">
        <v>23</v>
      </c>
      <c r="B24" s="30" t="s">
        <v>16</v>
      </c>
      <c r="C24" s="31">
        <v>4439</v>
      </c>
      <c r="D24" s="32">
        <v>44854</v>
      </c>
      <c r="E24" s="31">
        <v>100</v>
      </c>
      <c r="F24" s="33">
        <v>2200</v>
      </c>
      <c r="G24" s="27">
        <v>68.383231385771396</v>
      </c>
      <c r="H24" s="27">
        <v>9.8905141791044766</v>
      </c>
      <c r="I24" s="28">
        <f>SUM(G23:G24)/SUM(F23:F24)</f>
        <v>4.9503431935611235E-2</v>
      </c>
      <c r="J24" s="28">
        <f>SUM(H23:H24)/SUM(F23:F24)</f>
        <v>5.1103610623353815E-3</v>
      </c>
    </row>
    <row r="25" spans="1:10" x14ac:dyDescent="0.25">
      <c r="A25" s="17">
        <v>24</v>
      </c>
      <c r="B25" s="15" t="s">
        <v>16</v>
      </c>
      <c r="C25" s="11">
        <v>4439</v>
      </c>
      <c r="D25" s="12">
        <v>44854</v>
      </c>
      <c r="E25" s="11">
        <v>200</v>
      </c>
      <c r="F25" s="18">
        <v>5300</v>
      </c>
      <c r="G25" s="19">
        <v>260.55716003082699</v>
      </c>
      <c r="H25" s="20">
        <v>20.048339552238804</v>
      </c>
      <c r="I25" s="10">
        <f>G25/F25</f>
        <v>4.9161728307703205E-2</v>
      </c>
      <c r="J25" s="10">
        <f>H25/F25</f>
        <v>3.782705575894114E-3</v>
      </c>
    </row>
    <row r="26" spans="1:10" s="28" customFormat="1" x14ac:dyDescent="0.25">
      <c r="A26" s="29">
        <v>25</v>
      </c>
      <c r="B26" s="30" t="s">
        <v>16</v>
      </c>
      <c r="C26" s="31">
        <v>4439</v>
      </c>
      <c r="D26" s="32">
        <v>44854</v>
      </c>
      <c r="E26" s="31">
        <v>700</v>
      </c>
      <c r="F26" s="33">
        <v>3490</v>
      </c>
      <c r="G26" s="26">
        <v>255.0637702519146</v>
      </c>
      <c r="H26" s="27">
        <v>14.033837686567162</v>
      </c>
    </row>
    <row r="27" spans="1:10" s="28" customFormat="1" x14ac:dyDescent="0.25">
      <c r="A27" s="29">
        <v>26</v>
      </c>
      <c r="B27" s="30" t="s">
        <v>16</v>
      </c>
      <c r="C27" s="31">
        <v>4439</v>
      </c>
      <c r="D27" s="32">
        <v>44854</v>
      </c>
      <c r="E27" s="31">
        <v>700</v>
      </c>
      <c r="F27" s="33">
        <v>2200</v>
      </c>
      <c r="G27" s="26">
        <v>104.42176260777418</v>
      </c>
      <c r="H27" s="27">
        <v>5.0789126865671639</v>
      </c>
      <c r="I27" s="28">
        <f>SUM(G26:G27)/SUM(F26:F27)</f>
        <v>6.3178476776746706E-2</v>
      </c>
      <c r="J27" s="28">
        <f>SUM(H26:H27)/SUM(F26:F27)</f>
        <v>3.3590070954541873E-3</v>
      </c>
    </row>
    <row r="28" spans="1:10" x14ac:dyDescent="0.25">
      <c r="A28" s="17">
        <v>27</v>
      </c>
      <c r="B28" s="15" t="s">
        <v>16</v>
      </c>
      <c r="C28" s="11">
        <v>4439</v>
      </c>
      <c r="D28" s="12">
        <v>44854</v>
      </c>
      <c r="E28" s="11">
        <v>870</v>
      </c>
      <c r="F28" s="18">
        <v>5875</v>
      </c>
      <c r="G28" s="19">
        <v>422.89629935937569</v>
      </c>
      <c r="H28" s="20">
        <v>24.19166305970149</v>
      </c>
      <c r="I28" s="10">
        <f t="shared" ref="I28:I41" si="0">G28/F28</f>
        <v>7.1982348827127771E-2</v>
      </c>
      <c r="J28" s="10">
        <f t="shared" ref="J28:J41" si="1">H28/F28</f>
        <v>4.1177298825023816E-3</v>
      </c>
    </row>
    <row r="29" spans="1:10" s="28" customFormat="1" x14ac:dyDescent="0.25">
      <c r="A29" s="29">
        <v>28</v>
      </c>
      <c r="B29" s="30" t="s">
        <v>35</v>
      </c>
      <c r="C29" s="31">
        <v>1461</v>
      </c>
      <c r="D29" s="32">
        <v>44836</v>
      </c>
      <c r="E29" s="31">
        <v>200</v>
      </c>
      <c r="F29" s="33">
        <v>5800</v>
      </c>
      <c r="G29" s="26">
        <v>643.95788115216021</v>
      </c>
      <c r="H29" s="27">
        <v>20.449306343283581</v>
      </c>
      <c r="I29" s="28">
        <f t="shared" si="0"/>
        <v>0.11102722088830348</v>
      </c>
      <c r="J29" s="28">
        <f t="shared" si="1"/>
        <v>3.5257424729799279E-3</v>
      </c>
    </row>
    <row r="30" spans="1:10" x14ac:dyDescent="0.25">
      <c r="A30" s="17">
        <v>29</v>
      </c>
      <c r="B30" s="15" t="s">
        <v>35</v>
      </c>
      <c r="C30" s="11">
        <v>1461</v>
      </c>
      <c r="D30" s="12">
        <v>44836</v>
      </c>
      <c r="E30" s="11">
        <v>700</v>
      </c>
      <c r="F30" s="18">
        <v>5240</v>
      </c>
      <c r="G30" s="19">
        <v>1061.9764292423292</v>
      </c>
      <c r="H30" s="20">
        <v>14.835771268656716</v>
      </c>
      <c r="I30" s="10">
        <f t="shared" si="0"/>
        <v>0.20266725748899414</v>
      </c>
      <c r="J30" s="10">
        <f t="shared" si="1"/>
        <v>2.8312540589039534E-3</v>
      </c>
    </row>
    <row r="31" spans="1:10" s="28" customFormat="1" x14ac:dyDescent="0.25">
      <c r="A31" s="29">
        <v>30</v>
      </c>
      <c r="B31" s="30" t="s">
        <v>35</v>
      </c>
      <c r="C31" s="31">
        <v>1461</v>
      </c>
      <c r="D31" s="32">
        <v>44836</v>
      </c>
      <c r="E31" s="31">
        <v>3400</v>
      </c>
      <c r="F31" s="33">
        <v>5440</v>
      </c>
      <c r="G31" s="26">
        <v>198.94595225181828</v>
      </c>
      <c r="H31" s="27">
        <v>13.900182089552237</v>
      </c>
      <c r="I31" s="28">
        <f t="shared" si="0"/>
        <v>3.6570947105113653E-2</v>
      </c>
      <c r="J31" s="28">
        <f t="shared" si="1"/>
        <v>2.5551805311676908E-3</v>
      </c>
    </row>
    <row r="32" spans="1:10" x14ac:dyDescent="0.25">
      <c r="A32" s="17">
        <v>31</v>
      </c>
      <c r="B32" s="15" t="s">
        <v>16</v>
      </c>
      <c r="C32" s="11">
        <v>4456</v>
      </c>
      <c r="D32" s="12">
        <v>44900</v>
      </c>
      <c r="E32" s="11">
        <v>1000</v>
      </c>
      <c r="F32" s="18">
        <v>5270</v>
      </c>
      <c r="G32" s="19">
        <v>175.22165862683022</v>
      </c>
      <c r="H32" s="20">
        <v>13.452724385633269</v>
      </c>
      <c r="I32" s="10">
        <f>G32/F32</f>
        <v>3.3248891580043682E-2</v>
      </c>
      <c r="J32" s="10">
        <f t="shared" si="1"/>
        <v>2.5526991244085901E-3</v>
      </c>
    </row>
    <row r="33" spans="1:11" x14ac:dyDescent="0.25">
      <c r="A33" s="29">
        <v>32</v>
      </c>
      <c r="B33" s="30" t="s">
        <v>16</v>
      </c>
      <c r="C33" s="31">
        <v>4456</v>
      </c>
      <c r="D33" s="32">
        <v>44900</v>
      </c>
      <c r="E33" s="31">
        <v>750</v>
      </c>
      <c r="F33" s="33">
        <v>5610</v>
      </c>
      <c r="G33" s="26">
        <v>294.83877712208152</v>
      </c>
      <c r="H33" s="27">
        <v>26.517389413988656</v>
      </c>
      <c r="I33" s="28">
        <f>G33/F33</f>
        <v>5.2555931750816673E-2</v>
      </c>
      <c r="J33" s="28">
        <f t="shared" si="1"/>
        <v>4.7268073821726663E-3</v>
      </c>
    </row>
    <row r="34" spans="1:11" x14ac:dyDescent="0.25">
      <c r="A34" s="17">
        <v>33</v>
      </c>
      <c r="B34" s="15" t="s">
        <v>16</v>
      </c>
      <c r="C34" s="11">
        <v>4456</v>
      </c>
      <c r="D34" s="12">
        <v>44900</v>
      </c>
      <c r="E34" s="11">
        <v>475</v>
      </c>
      <c r="F34" s="18">
        <v>4970</v>
      </c>
      <c r="G34" s="19">
        <v>154.08542992184408</v>
      </c>
      <c r="H34" s="20">
        <v>14.358196219281663</v>
      </c>
      <c r="I34" s="10">
        <f>G34/F34</f>
        <v>3.1003104612041064E-2</v>
      </c>
      <c r="J34" s="10">
        <f t="shared" si="1"/>
        <v>2.888973082350435E-3</v>
      </c>
    </row>
    <row r="35" spans="1:11" x14ac:dyDescent="0.25">
      <c r="A35" s="29">
        <v>34</v>
      </c>
      <c r="B35" s="30" t="s">
        <v>16</v>
      </c>
      <c r="C35" s="31">
        <v>4456</v>
      </c>
      <c r="D35" s="32">
        <v>44900</v>
      </c>
      <c r="E35" s="31">
        <v>50</v>
      </c>
      <c r="F35" s="33">
        <v>5840</v>
      </c>
      <c r="G35" s="26">
        <v>150.32271667985754</v>
      </c>
      <c r="H35" s="27">
        <v>25.223858223062379</v>
      </c>
      <c r="I35" s="28">
        <f>(G35+G36+G37)/F35</f>
        <v>6.7341303709322869E-2</v>
      </c>
      <c r="J35" s="28">
        <f>(H35+H36+H37)/F35</f>
        <v>1.0964005813501826E-2</v>
      </c>
      <c r="K35" s="34" t="s">
        <v>44</v>
      </c>
    </row>
    <row r="36" spans="1:11" x14ac:dyDescent="0.25">
      <c r="A36" s="29">
        <v>35</v>
      </c>
      <c r="B36" s="30" t="s">
        <v>16</v>
      </c>
      <c r="C36" s="31">
        <v>4456</v>
      </c>
      <c r="D36" s="32">
        <v>44900</v>
      </c>
      <c r="E36" s="31">
        <v>50</v>
      </c>
      <c r="F36" s="33" t="s">
        <v>41</v>
      </c>
      <c r="G36" s="26">
        <v>149.34719843193511</v>
      </c>
      <c r="H36" s="27">
        <v>24.70644574669187</v>
      </c>
      <c r="I36" s="28"/>
      <c r="J36" s="28"/>
    </row>
    <row r="37" spans="1:11" x14ac:dyDescent="0.25">
      <c r="A37" s="29">
        <v>36</v>
      </c>
      <c r="B37" s="30" t="s">
        <v>16</v>
      </c>
      <c r="C37" s="31">
        <v>4456</v>
      </c>
      <c r="D37" s="32">
        <v>44900</v>
      </c>
      <c r="E37" s="31">
        <v>50</v>
      </c>
      <c r="F37" s="33" t="s">
        <v>41</v>
      </c>
      <c r="G37" s="26">
        <v>93.603298550652951</v>
      </c>
      <c r="H37" s="27">
        <v>14.099489981096408</v>
      </c>
      <c r="I37" s="28"/>
      <c r="J37" s="28"/>
    </row>
    <row r="38" spans="1:11" x14ac:dyDescent="0.25">
      <c r="A38" s="17">
        <v>37</v>
      </c>
      <c r="B38" s="15" t="s">
        <v>16</v>
      </c>
      <c r="C38" s="11">
        <v>4457</v>
      </c>
      <c r="D38" s="12">
        <v>44901</v>
      </c>
      <c r="E38" s="11">
        <v>1500</v>
      </c>
      <c r="F38" s="18">
        <v>5290</v>
      </c>
      <c r="G38" s="19">
        <v>247.78163497229917</v>
      </c>
      <c r="H38" s="20">
        <v>20.437792816635159</v>
      </c>
      <c r="I38" s="10">
        <f t="shared" si="0"/>
        <v>4.6839628539186988E-2</v>
      </c>
      <c r="J38" s="10">
        <f t="shared" si="1"/>
        <v>3.8634769029556068E-3</v>
      </c>
    </row>
    <row r="39" spans="1:11" x14ac:dyDescent="0.25">
      <c r="A39" s="29">
        <v>38</v>
      </c>
      <c r="B39" s="30" t="s">
        <v>16</v>
      </c>
      <c r="C39" s="31">
        <v>4457</v>
      </c>
      <c r="D39" s="32">
        <v>44901</v>
      </c>
      <c r="E39" s="31">
        <v>750</v>
      </c>
      <c r="F39" s="33">
        <v>5500</v>
      </c>
      <c r="G39" s="26">
        <v>699.21431751088244</v>
      </c>
      <c r="H39" s="27">
        <v>53.16413194706994</v>
      </c>
      <c r="I39" s="28">
        <f t="shared" si="0"/>
        <v>0.12712987591106953</v>
      </c>
      <c r="J39" s="28">
        <f t="shared" si="1"/>
        <v>9.6662058085581707E-3</v>
      </c>
    </row>
    <row r="40" spans="1:11" x14ac:dyDescent="0.25">
      <c r="A40" s="17">
        <v>39</v>
      </c>
      <c r="B40" s="15" t="s">
        <v>16</v>
      </c>
      <c r="C40" s="11">
        <v>4457</v>
      </c>
      <c r="D40" s="12">
        <v>44901</v>
      </c>
      <c r="E40" s="11">
        <v>500</v>
      </c>
      <c r="F40" s="18">
        <v>5530</v>
      </c>
      <c r="G40" s="19">
        <v>229.71132076078354</v>
      </c>
      <c r="H40" s="20">
        <v>24.447739508506615</v>
      </c>
      <c r="I40" s="10">
        <f t="shared" si="0"/>
        <v>4.1539117678261038E-2</v>
      </c>
      <c r="J40" s="10">
        <f t="shared" si="1"/>
        <v>4.4209293867100569E-3</v>
      </c>
    </row>
    <row r="41" spans="1:11" x14ac:dyDescent="0.25">
      <c r="A41" s="29">
        <v>40</v>
      </c>
      <c r="B41" s="30" t="s">
        <v>16</v>
      </c>
      <c r="C41" s="31">
        <v>4457</v>
      </c>
      <c r="D41" s="32">
        <v>44901</v>
      </c>
      <c r="E41" s="31">
        <v>50</v>
      </c>
      <c r="F41" s="33">
        <v>5610</v>
      </c>
      <c r="G41" s="26">
        <v>142.51857069647804</v>
      </c>
      <c r="H41" s="27">
        <v>17.850730434782609</v>
      </c>
      <c r="I41" s="28">
        <f>(G41+G42+G43)/F41</f>
        <v>9.4165126180918088E-2</v>
      </c>
      <c r="J41" s="28">
        <f>(H41+H42+H43)/F41</f>
        <v>1.2773908730359303E-2</v>
      </c>
      <c r="K41" s="34" t="s">
        <v>44</v>
      </c>
    </row>
    <row r="42" spans="1:11" x14ac:dyDescent="0.25">
      <c r="A42" s="29">
        <v>41</v>
      </c>
      <c r="B42" s="30" t="s">
        <v>16</v>
      </c>
      <c r="C42" s="31">
        <v>4457</v>
      </c>
      <c r="D42" s="32">
        <v>44901</v>
      </c>
      <c r="E42" s="31">
        <v>50</v>
      </c>
      <c r="F42" s="33" t="s">
        <v>41</v>
      </c>
      <c r="G42" s="26">
        <v>158.91656791155521</v>
      </c>
      <c r="H42" s="27">
        <v>23.02485519848771</v>
      </c>
      <c r="I42" s="28"/>
      <c r="J42" s="28"/>
    </row>
    <row r="43" spans="1:11" x14ac:dyDescent="0.25">
      <c r="A43" s="29">
        <v>42</v>
      </c>
      <c r="B43" s="30" t="s">
        <v>16</v>
      </c>
      <c r="C43" s="31">
        <v>4457</v>
      </c>
      <c r="D43" s="32">
        <v>44901</v>
      </c>
      <c r="E43" s="31">
        <v>50</v>
      </c>
      <c r="F43" s="33" t="s">
        <v>41</v>
      </c>
      <c r="G43" s="26">
        <v>226.83121926691729</v>
      </c>
      <c r="H43" s="27">
        <v>30.786042344045367</v>
      </c>
      <c r="I43" s="28"/>
      <c r="J43" s="28"/>
    </row>
  </sheetData>
  <pageMargins left="0.7" right="0.7" top="0.75" bottom="0.75" header="0.3" footer="0.3"/>
  <pageSetup scale="7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3F59-0E89-8B4F-AA12-CB7C05980F41}">
  <sheetPr>
    <pageSetUpPr fitToPage="1"/>
  </sheetPr>
  <dimension ref="A1:L49"/>
  <sheetViews>
    <sheetView topLeftCell="B1" zoomScale="50" zoomScaleNormal="50" workbookViewId="0">
      <selection activeCell="D30" sqref="D30"/>
    </sheetView>
  </sheetViews>
  <sheetFormatPr baseColWidth="10" defaultRowHeight="16" x14ac:dyDescent="0.2"/>
  <cols>
    <col min="1" max="1" width="12.1640625" customWidth="1"/>
    <col min="2" max="2" width="19.33203125" customWidth="1"/>
    <col min="3" max="3" width="17.6640625" customWidth="1"/>
    <col min="4" max="4" width="13.5" customWidth="1"/>
    <col min="5" max="5" width="12.83203125" bestFit="1" customWidth="1"/>
    <col min="6" max="6" width="9.83203125" bestFit="1" customWidth="1"/>
    <col min="7" max="7" width="25.33203125" bestFit="1" customWidth="1"/>
    <col min="8" max="8" width="22.33203125" bestFit="1" customWidth="1"/>
    <col min="9" max="9" width="18.5" bestFit="1" customWidth="1"/>
    <col min="10" max="10" width="17.6640625" bestFit="1" customWidth="1"/>
    <col min="11" max="11" width="16.33203125" customWidth="1"/>
    <col min="12" max="12" width="38.6640625" customWidth="1"/>
  </cols>
  <sheetData>
    <row r="1" spans="1:12" ht="45" thickBot="1" x14ac:dyDescent="0.3">
      <c r="A1" s="6" t="s">
        <v>15</v>
      </c>
      <c r="B1" s="7" t="s">
        <v>9</v>
      </c>
      <c r="C1" s="7" t="s">
        <v>0</v>
      </c>
      <c r="D1" s="7" t="s">
        <v>1</v>
      </c>
      <c r="E1" s="7" t="s">
        <v>6</v>
      </c>
      <c r="F1" s="7" t="s">
        <v>7</v>
      </c>
      <c r="G1" s="8" t="s">
        <v>17</v>
      </c>
      <c r="H1" s="8" t="s">
        <v>18</v>
      </c>
      <c r="I1" s="8" t="s">
        <v>19</v>
      </c>
      <c r="J1" s="8" t="s">
        <v>20</v>
      </c>
      <c r="K1" s="7" t="s">
        <v>3</v>
      </c>
      <c r="L1" s="9" t="s">
        <v>5</v>
      </c>
    </row>
    <row r="2" spans="1:12" ht="40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40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40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40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4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40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40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40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40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40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40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40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40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40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40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40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40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40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40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40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40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40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40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40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40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30" customHeight="1" x14ac:dyDescent="0.2"/>
    <row r="28" spans="1:12" ht="30" customHeight="1" x14ac:dyDescent="0.2"/>
    <row r="29" spans="1:12" ht="30" customHeight="1" x14ac:dyDescent="0.2"/>
    <row r="30" spans="1:12" ht="30" customHeight="1" x14ac:dyDescent="0.2"/>
    <row r="31" spans="1:12" ht="30" customHeight="1" x14ac:dyDescent="0.2"/>
    <row r="32" spans="1:1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pageMargins left="0.7" right="0.7" top="0.75" bottom="0.75" header="0.3" footer="0.3"/>
  <pageSetup scale="5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EyeRIS transect log</vt:lpstr>
      <vt:lpstr>POC sample log</vt:lpstr>
      <vt:lpstr>Blank sheet to print</vt:lpstr>
      <vt:lpstr>'EyeRIS transect log'!Print_Area</vt:lpstr>
      <vt:lpstr>'POC sample log'!Print_Area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2023-02-21T19:32:07Z</cp:lastPrinted>
  <dcterms:created xsi:type="dcterms:W3CDTF">2022-09-21T18:58:15Z</dcterms:created>
  <dcterms:modified xsi:type="dcterms:W3CDTF">2023-02-28T21:58:17Z</dcterms:modified>
</cp:coreProperties>
</file>