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1760" windowHeight="13740" activeTab="3"/>
  </bookViews>
  <sheets>
    <sheet name="JBox1" sheetId="1" r:id="rId1"/>
    <sheet name="JBox2" sheetId="2" r:id="rId2"/>
    <sheet name="Seacon Order" sheetId="3" r:id="rId3"/>
    <sheet name="Terminal Block Wiring" sheetId="10" r:id="rId4"/>
    <sheet name="Impulse Order" sheetId="7" r:id="rId5"/>
    <sheet name="Subconn Order" sheetId="6" r:id="rId6"/>
    <sheet name="JBoxWireManifest" sheetId="5" r:id="rId7"/>
    <sheet name="JBoxPartNumberLabels" sheetId="8" r:id="rId8"/>
    <sheet name="ChangeLog" sheetId="4" r:id="rId9"/>
    <sheet name="ScienceCan" sheetId="9" r:id="rId10"/>
  </sheets>
  <definedNames>
    <definedName name="_xlnm.Print_Area" localSheetId="6">JBoxWireManifest!$A$1:$N$41</definedName>
  </definedNames>
  <calcPr calcId="125725"/>
</workbook>
</file>

<file path=xl/calcChain.xml><?xml version="1.0" encoding="utf-8"?>
<calcChain xmlns="http://schemas.openxmlformats.org/spreadsheetml/2006/main">
  <c r="G2" i="1"/>
  <c r="F19" i="10"/>
  <c r="F23" s="1"/>
  <c r="F27" s="1"/>
  <c r="F31" s="1"/>
  <c r="F35" s="1"/>
  <c r="F39" s="1"/>
  <c r="F43" s="1"/>
  <c r="F47" s="1"/>
  <c r="F51" s="1"/>
  <c r="F55" s="1"/>
  <c r="F59" s="1"/>
  <c r="F63" s="1"/>
  <c r="F67" s="1"/>
  <c r="F71" s="1"/>
  <c r="F75" s="1"/>
  <c r="F79" s="1"/>
  <c r="F83" s="1"/>
  <c r="F16"/>
  <c r="F20" s="1"/>
  <c r="F24" s="1"/>
  <c r="F28" s="1"/>
  <c r="F32" s="1"/>
  <c r="F36" s="1"/>
  <c r="F40" s="1"/>
  <c r="F44" s="1"/>
  <c r="F48" s="1"/>
  <c r="F52" s="1"/>
  <c r="F56" s="1"/>
  <c r="F60" s="1"/>
  <c r="F64" s="1"/>
  <c r="F68" s="1"/>
  <c r="F72" s="1"/>
  <c r="F76" s="1"/>
  <c r="F80" s="1"/>
  <c r="F84" s="1"/>
  <c r="F15"/>
  <c r="F14"/>
  <c r="F18" s="1"/>
  <c r="F22" s="1"/>
  <c r="F26" s="1"/>
  <c r="F30" s="1"/>
  <c r="F34" s="1"/>
  <c r="F38" s="1"/>
  <c r="F42" s="1"/>
  <c r="F46" s="1"/>
  <c r="F50" s="1"/>
  <c r="F54" s="1"/>
  <c r="F58" s="1"/>
  <c r="F62" s="1"/>
  <c r="F66" s="1"/>
  <c r="F70" s="1"/>
  <c r="F74" s="1"/>
  <c r="F78" s="1"/>
  <c r="F82" s="1"/>
  <c r="A20"/>
  <c r="A24" s="1"/>
  <c r="A28" s="1"/>
  <c r="A32" s="1"/>
  <c r="A36" s="1"/>
  <c r="A40" s="1"/>
  <c r="A44" s="1"/>
  <c r="A48" s="1"/>
  <c r="A52" s="1"/>
  <c r="A56" s="1"/>
  <c r="A60" s="1"/>
  <c r="A64" s="1"/>
  <c r="A68" s="1"/>
  <c r="A72" s="1"/>
  <c r="A76" s="1"/>
  <c r="A80" s="1"/>
  <c r="A84" s="1"/>
  <c r="A16"/>
  <c r="A15"/>
  <c r="A19" s="1"/>
  <c r="A23" s="1"/>
  <c r="A27" s="1"/>
  <c r="A31" s="1"/>
  <c r="A35" s="1"/>
  <c r="A39" s="1"/>
  <c r="A43" s="1"/>
  <c r="A47" s="1"/>
  <c r="A51" s="1"/>
  <c r="A55" s="1"/>
  <c r="A59" s="1"/>
  <c r="A63" s="1"/>
  <c r="A67" s="1"/>
  <c r="A71" s="1"/>
  <c r="A75" s="1"/>
  <c r="A79" s="1"/>
  <c r="A83" s="1"/>
  <c r="A14"/>
  <c r="A18" s="1"/>
  <c r="A22" s="1"/>
  <c r="A26" s="1"/>
  <c r="A30" s="1"/>
  <c r="A34" s="1"/>
  <c r="A38" s="1"/>
  <c r="A42" s="1"/>
  <c r="A46" s="1"/>
  <c r="A50" s="1"/>
  <c r="A54" s="1"/>
  <c r="A58" s="1"/>
  <c r="A62" s="1"/>
  <c r="A66" s="1"/>
  <c r="A70" s="1"/>
  <c r="A74" s="1"/>
  <c r="A78" s="1"/>
  <c r="A82" s="1"/>
  <c r="R8"/>
  <c r="R9" s="1"/>
  <c r="I4"/>
  <c r="I3"/>
  <c r="I2"/>
  <c r="D4"/>
  <c r="D3"/>
  <c r="D2"/>
  <c r="N8"/>
  <c r="D8" s="1"/>
  <c r="N7"/>
  <c r="I7" s="1"/>
  <c r="N6"/>
  <c r="D6" s="1"/>
  <c r="D23" i="9"/>
  <c r="C23"/>
  <c r="G2"/>
  <c r="H2" i="8"/>
  <c r="L2" i="5"/>
  <c r="K23"/>
  <c r="L23" s="1"/>
  <c r="K8"/>
  <c r="K9"/>
  <c r="L9" s="1"/>
  <c r="C30" s="1"/>
  <c r="K10"/>
  <c r="L10" s="1"/>
  <c r="C31" s="1"/>
  <c r="K11"/>
  <c r="L11" s="1"/>
  <c r="C32" s="1"/>
  <c r="K12"/>
  <c r="K13"/>
  <c r="L13" s="1"/>
  <c r="C34" s="1"/>
  <c r="K14"/>
  <c r="L14" s="1"/>
  <c r="C35" s="1"/>
  <c r="K15"/>
  <c r="K16"/>
  <c r="K17"/>
  <c r="L17" s="1"/>
  <c r="K18"/>
  <c r="K20"/>
  <c r="L20" s="1"/>
  <c r="C39" s="1"/>
  <c r="K22"/>
  <c r="L18"/>
  <c r="L16"/>
  <c r="C37" s="1"/>
  <c r="L8"/>
  <c r="C29" s="1"/>
  <c r="L12"/>
  <c r="C33" s="1"/>
  <c r="D2" i="3"/>
  <c r="G2" i="2"/>
  <c r="F32" i="1"/>
  <c r="F33"/>
  <c r="F31"/>
  <c r="F26" i="2"/>
  <c r="F27"/>
  <c r="F25"/>
  <c r="I8" i="10" l="1"/>
  <c r="N11"/>
  <c r="I11" s="1"/>
  <c r="D7"/>
  <c r="N12"/>
  <c r="D11"/>
  <c r="N10"/>
  <c r="I6"/>
  <c r="L15" i="5"/>
  <c r="C36" s="1"/>
  <c r="L22"/>
  <c r="C41" s="1"/>
  <c r="N15" i="10" l="1"/>
  <c r="D15" s="1"/>
  <c r="I12"/>
  <c r="D12"/>
  <c r="N16"/>
  <c r="D16" s="1"/>
  <c r="I16"/>
  <c r="N14"/>
  <c r="D10"/>
  <c r="I10"/>
  <c r="N20" l="1"/>
  <c r="D20" s="1"/>
  <c r="I15"/>
  <c r="N19"/>
  <c r="N23" s="1"/>
  <c r="N18"/>
  <c r="I14"/>
  <c r="D14"/>
  <c r="N24"/>
  <c r="I20"/>
  <c r="D19" l="1"/>
  <c r="I19"/>
  <c r="N27"/>
  <c r="I23"/>
  <c r="D23"/>
  <c r="I24"/>
  <c r="D24"/>
  <c r="N28"/>
  <c r="N22"/>
  <c r="I18"/>
  <c r="D18"/>
  <c r="N31" l="1"/>
  <c r="I27"/>
  <c r="D27"/>
  <c r="N32"/>
  <c r="I28"/>
  <c r="D28"/>
  <c r="N26"/>
  <c r="D22"/>
  <c r="I22"/>
  <c r="N30" l="1"/>
  <c r="D26"/>
  <c r="I26"/>
  <c r="N35"/>
  <c r="D31"/>
  <c r="I31"/>
  <c r="N36"/>
  <c r="D32"/>
  <c r="I32"/>
  <c r="D36" l="1"/>
  <c r="N40"/>
  <c r="I36"/>
  <c r="N34"/>
  <c r="D30"/>
  <c r="I30"/>
  <c r="D35"/>
  <c r="I35"/>
  <c r="N39"/>
  <c r="I40" l="1"/>
  <c r="N44"/>
  <c r="D40"/>
  <c r="I39"/>
  <c r="N43"/>
  <c r="D39"/>
  <c r="I34"/>
  <c r="N38"/>
  <c r="D34"/>
  <c r="I44" l="1"/>
  <c r="D44"/>
  <c r="N48"/>
  <c r="I38"/>
  <c r="N42"/>
  <c r="D38"/>
  <c r="N47"/>
  <c r="D43"/>
  <c r="I43"/>
  <c r="N46" l="1"/>
  <c r="D42"/>
  <c r="I42"/>
  <c r="D47"/>
  <c r="N51"/>
  <c r="I47"/>
  <c r="I48"/>
  <c r="D48"/>
  <c r="N52"/>
  <c r="N56" l="1"/>
  <c r="D52"/>
  <c r="I52"/>
  <c r="I51"/>
  <c r="D51"/>
  <c r="N55"/>
  <c r="D46"/>
  <c r="N50"/>
  <c r="I46"/>
  <c r="I55" l="1"/>
  <c r="N59"/>
  <c r="D55"/>
  <c r="N54"/>
  <c r="I50"/>
  <c r="D50"/>
  <c r="N60"/>
  <c r="D56"/>
  <c r="I56"/>
  <c r="N63" l="1"/>
  <c r="D59"/>
  <c r="I59"/>
  <c r="N64"/>
  <c r="I60"/>
  <c r="D60"/>
  <c r="I54"/>
  <c r="N58"/>
  <c r="D54"/>
  <c r="N62" l="1"/>
  <c r="D58"/>
  <c r="I58"/>
  <c r="I64"/>
  <c r="N68"/>
  <c r="D64"/>
  <c r="D63"/>
  <c r="N67"/>
  <c r="I63"/>
  <c r="N71" l="1"/>
  <c r="D67"/>
  <c r="I67"/>
  <c r="D68"/>
  <c r="I68"/>
  <c r="N72"/>
  <c r="I62"/>
  <c r="D62"/>
  <c r="N66"/>
  <c r="N76" l="1"/>
  <c r="D72"/>
  <c r="I72"/>
  <c r="N70"/>
  <c r="I66"/>
  <c r="D66"/>
  <c r="I71"/>
  <c r="N75"/>
  <c r="D71"/>
  <c r="D76" l="1"/>
  <c r="N80"/>
  <c r="I76"/>
  <c r="D75"/>
  <c r="N79"/>
  <c r="I75"/>
  <c r="D70"/>
  <c r="N74"/>
  <c r="I70"/>
  <c r="D80" l="1"/>
  <c r="I80"/>
  <c r="N84"/>
  <c r="N78"/>
  <c r="I74"/>
  <c r="D74"/>
  <c r="N83"/>
  <c r="I79"/>
  <c r="D79"/>
  <c r="I83" l="1"/>
  <c r="D83"/>
  <c r="I84"/>
  <c r="D84"/>
  <c r="N82"/>
  <c r="I78"/>
  <c r="D78"/>
  <c r="D82" l="1"/>
  <c r="I82"/>
</calcChain>
</file>

<file path=xl/sharedStrings.xml><?xml version="1.0" encoding="utf-8"?>
<sst xmlns="http://schemas.openxmlformats.org/spreadsheetml/2006/main" count="645" uniqueCount="340">
  <si>
    <t>Position</t>
  </si>
  <si>
    <t>Instrument</t>
  </si>
  <si>
    <t>Bulkhead Connector</t>
  </si>
  <si>
    <t>Component End</t>
  </si>
  <si>
    <t>Falmat Cable Spec</t>
  </si>
  <si>
    <t>JB2 Signal</t>
  </si>
  <si>
    <t>JB1 Signal</t>
  </si>
  <si>
    <t>JB2 Power</t>
  </si>
  <si>
    <t>JB1-1</t>
  </si>
  <si>
    <t>JB1-2</t>
  </si>
  <si>
    <t>JB1-3</t>
  </si>
  <si>
    <t>JB1-4</t>
  </si>
  <si>
    <t>JB1-5</t>
  </si>
  <si>
    <t>JB1-6</t>
  </si>
  <si>
    <t>JB1-7</t>
  </si>
  <si>
    <t>JB1-8</t>
  </si>
  <si>
    <t>JB1-9</t>
  </si>
  <si>
    <t>JB1-10</t>
  </si>
  <si>
    <t>JB1-11</t>
  </si>
  <si>
    <t>JB1-12</t>
  </si>
  <si>
    <t>JB1-13</t>
  </si>
  <si>
    <t>JB1-14</t>
  </si>
  <si>
    <t>JB1-15</t>
  </si>
  <si>
    <t>JB1-16</t>
  </si>
  <si>
    <t>Pod Telemetry</t>
  </si>
  <si>
    <t>Pod Supplied Power</t>
  </si>
  <si>
    <t>Gyrocompass (IGC)</t>
  </si>
  <si>
    <t>Depth Sensor</t>
  </si>
  <si>
    <t>Octans</t>
  </si>
  <si>
    <t>Homer</t>
  </si>
  <si>
    <t>Responder</t>
  </si>
  <si>
    <t>Altimeter</t>
  </si>
  <si>
    <t>DVL</t>
  </si>
  <si>
    <t>Seabird CTD</t>
  </si>
  <si>
    <t>Acoustic Modem</t>
  </si>
  <si>
    <t>Oxygen Sensor</t>
  </si>
  <si>
    <t>Spare 1</t>
  </si>
  <si>
    <t>Spare 2</t>
  </si>
  <si>
    <t>Flood Valve</t>
  </si>
  <si>
    <t>Ethernet Port</t>
  </si>
  <si>
    <t>Hose Barb</t>
  </si>
  <si>
    <t>MINK-10-BCR</t>
  </si>
  <si>
    <t>Dorn</t>
  </si>
  <si>
    <t>SUBCONN MCIL8F</t>
  </si>
  <si>
    <t>IMP RMG-4-FS</t>
  </si>
  <si>
    <t>SUBCONN MCIL16F</t>
  </si>
  <si>
    <t>MINK-10-CCP</t>
  </si>
  <si>
    <t>SUBCONN MCIL5F</t>
  </si>
  <si>
    <t>SEACON RMG-4-FS</t>
  </si>
  <si>
    <t>Sonar</t>
  </si>
  <si>
    <t>IMPULSE LPMIL-7-FS</t>
  </si>
  <si>
    <t>SUBCONN MCIL-4-FS</t>
  </si>
  <si>
    <t>MCIL-4-FS</t>
  </si>
  <si>
    <t>N/A</t>
  </si>
  <si>
    <t>POTTED END (PBOF?)</t>
  </si>
  <si>
    <t>N/C</t>
  </si>
  <si>
    <t>Cable Length</t>
  </si>
  <si>
    <t>Yellow</t>
  </si>
  <si>
    <t>Orange</t>
  </si>
  <si>
    <t>Blue</t>
  </si>
  <si>
    <t>JB2-1</t>
  </si>
  <si>
    <t>JB2-2</t>
  </si>
  <si>
    <t>JB2-3</t>
  </si>
  <si>
    <t>JB2-4</t>
  </si>
  <si>
    <t>JB2-5</t>
  </si>
  <si>
    <t>JB2-6</t>
  </si>
  <si>
    <t>JB2-7</t>
  </si>
  <si>
    <t>JB2-8</t>
  </si>
  <si>
    <t>JB2-9</t>
  </si>
  <si>
    <t>JB2-10</t>
  </si>
  <si>
    <t>JB2-11</t>
  </si>
  <si>
    <t>JB2-12</t>
  </si>
  <si>
    <t>JB2-13</t>
  </si>
  <si>
    <t>JB2-14</t>
  </si>
  <si>
    <t>JB2-15</t>
  </si>
  <si>
    <t>JB2-16</t>
  </si>
  <si>
    <t>HDTV</t>
  </si>
  <si>
    <t>Pilot Camera</t>
  </si>
  <si>
    <t>Digital Still Camera</t>
  </si>
  <si>
    <t>Digital Still Strobe</t>
  </si>
  <si>
    <t>Down Camera</t>
  </si>
  <si>
    <t>ROS PT-25, 2</t>
  </si>
  <si>
    <t>ROS PT-25, 1</t>
  </si>
  <si>
    <t>ROS PT-10, 1</t>
  </si>
  <si>
    <t>ROS PT-10,2</t>
  </si>
  <si>
    <t>Umbilical Camera</t>
  </si>
  <si>
    <t>Aux Camera 1</t>
  </si>
  <si>
    <t>Aux Camera 2</t>
  </si>
  <si>
    <t>Aux Camera 3</t>
  </si>
  <si>
    <t>MINK-19-BCR</t>
  </si>
  <si>
    <t>MINK-19-CCP</t>
  </si>
  <si>
    <t>SUBCONN MCIL-6-FS</t>
  </si>
  <si>
    <t>*Note: Pan and tilt units assume 5' extra for bulkhead whip</t>
  </si>
  <si>
    <t>Doc Ricketts - Junction Box 2 Wet Cable Manifest</t>
  </si>
  <si>
    <t>Last Edit:</t>
  </si>
  <si>
    <t>MBARI 2010 EJM</t>
  </si>
  <si>
    <t>Doc Ricketts - Junction Box 1 Wet Cable Manifest</t>
  </si>
  <si>
    <t>MINK-10-BCR-L</t>
  </si>
  <si>
    <t>Item</t>
  </si>
  <si>
    <t>Qty</t>
  </si>
  <si>
    <t>Cable Specification</t>
  </si>
  <si>
    <t>MBARI P/N</t>
  </si>
  <si>
    <t>DR0002</t>
  </si>
  <si>
    <t>DR0003</t>
  </si>
  <si>
    <t>DR0004</t>
  </si>
  <si>
    <t>DR0005</t>
  </si>
  <si>
    <t>DR0006</t>
  </si>
  <si>
    <t>DR0007</t>
  </si>
  <si>
    <t>DR0008</t>
  </si>
  <si>
    <t>DR0009</t>
  </si>
  <si>
    <t>DR0010</t>
  </si>
  <si>
    <t>DR0011</t>
  </si>
  <si>
    <t>DR0012</t>
  </si>
  <si>
    <t>DR0013</t>
  </si>
  <si>
    <t>DR0014</t>
  </si>
  <si>
    <t>DR0001</t>
  </si>
  <si>
    <t>DR0016</t>
  </si>
  <si>
    <t>MINK10-CCP on 15FT MBARI ORANGE PU 7#20AWG w/o</t>
  </si>
  <si>
    <t>MINK10-CCP on 8 FT MBARI YELLOW PU 4#20AWG 3#16AWG w/ MINK10-CCR</t>
  </si>
  <si>
    <t>Part Number</t>
  </si>
  <si>
    <t>DR0015</t>
  </si>
  <si>
    <t>DR0017</t>
  </si>
  <si>
    <t>DR0018</t>
  </si>
  <si>
    <t>DR0019</t>
  </si>
  <si>
    <t>DR0020</t>
  </si>
  <si>
    <t>DR0021</t>
  </si>
  <si>
    <t>DR0022</t>
  </si>
  <si>
    <t>DR0023</t>
  </si>
  <si>
    <t>DR0024</t>
  </si>
  <si>
    <t>DR0025</t>
  </si>
  <si>
    <t>DR0026</t>
  </si>
  <si>
    <t>DR0027</t>
  </si>
  <si>
    <t>DR0028</t>
  </si>
  <si>
    <t>DR0029</t>
  </si>
  <si>
    <t>DR0030</t>
  </si>
  <si>
    <t>DR0031</t>
  </si>
  <si>
    <t>DR0032</t>
  </si>
  <si>
    <t>DR0033</t>
  </si>
  <si>
    <t>Total Cable (FT)</t>
  </si>
  <si>
    <t>Cable Type</t>
  </si>
  <si>
    <t>NOTE: MBARI Blue cable contains the follow conductors: 1 ea RG179 COAX, 2 twisted Pairs #22AWG, 2#20AWG, and 2#22AWG</t>
  </si>
  <si>
    <t>MINK10-CCP on 5FT MBARI ORANGE PU 7#20AWG w/o</t>
  </si>
  <si>
    <t>MINK10-CCP on 10FT MBARI ORANGE PU 7#20AWG w/o</t>
  </si>
  <si>
    <t>SEACON ORDER Request</t>
  </si>
  <si>
    <t>MINK19-CCP on 15 FT MBARI BLUE PU (SEE CABLE SPEC)  w/ MINK19-CCP</t>
  </si>
  <si>
    <t>MINK19-CCP on 17FT MBARI BLUE PU (SEE CABLE SPEC)  w/ MINK19-CCP</t>
  </si>
  <si>
    <t>MINK19-CCP on 17FT MBARI BLUE PU (SEE  CABLE SPEC)  w/ MINK19-CCP</t>
  </si>
  <si>
    <t>MINK-PSP</t>
  </si>
  <si>
    <t>MINK-PSR</t>
  </si>
  <si>
    <t>MINK10-CCP on 15FT MBARI BLUE PU (SEE CABLE SPEC) w/ MINK10-CCP</t>
  </si>
  <si>
    <t>MINK10-CCP on 10FT MBARI ORANGE PU 7#20AWG w/ MINK10-CCP</t>
  </si>
  <si>
    <t>MINK10-CCP on 15FT MBARI BLUE PU (SEE  CABLE SPEC)  w/ MINK10-CCP</t>
  </si>
  <si>
    <t>MINK10-CCP on 12FT MBARI ORANGE PU 7#20AWG w/o</t>
  </si>
  <si>
    <t>MINK10-CCP on 15FT MBARI  ORANGE PU 7#20AWG w/ RMG-4-FS</t>
  </si>
  <si>
    <t>MINK10-CCP on 15FT MBARI ORANGE PU 7#20AWG w/ RMG-6-FS</t>
  </si>
  <si>
    <t>SEACON RMG-6-FS</t>
  </si>
  <si>
    <t>CHANGELOG</t>
  </si>
  <si>
    <t>Schilling</t>
  </si>
  <si>
    <t>Change J1-8 to 6 pin and Orange PU from yellow, removed J1-9, as it is a duplicate. Change J2-14 to Schilling from Aux4</t>
  </si>
  <si>
    <t>RG179</t>
  </si>
  <si>
    <t>Belden 88761</t>
  </si>
  <si>
    <t>Black 20AWG</t>
  </si>
  <si>
    <t>Orange 20AWG</t>
  </si>
  <si>
    <t>Violet 20AWG</t>
  </si>
  <si>
    <t>Standard MINK10 (DR0034)</t>
  </si>
  <si>
    <t>Black 22AWG</t>
  </si>
  <si>
    <t>Orange 22AWG</t>
  </si>
  <si>
    <t>Green 22AWG</t>
  </si>
  <si>
    <t>Violet 22AWG</t>
  </si>
  <si>
    <t>White/Black 22AWG</t>
  </si>
  <si>
    <t>White/Red 22AWG</t>
  </si>
  <si>
    <t>Pan &amp; Tilt MINK10 (DR0035)</t>
  </si>
  <si>
    <t>Zeus HD MINK19 (DR0036)</t>
  </si>
  <si>
    <t>Mini Zeus MINK19 (DR0037)</t>
  </si>
  <si>
    <t>Digi Still MINK19 (DR0038)</t>
  </si>
  <si>
    <t>Wire Type</t>
  </si>
  <si>
    <t>Unit Length of Type</t>
  </si>
  <si>
    <t>Unit Length (FT):</t>
  </si>
  <si>
    <t>CONFIGURATION</t>
  </si>
  <si>
    <t>MEASURES</t>
  </si>
  <si>
    <t>JB1 Sensor MINK10 (DR0039)</t>
  </si>
  <si>
    <t>TSP Cable</t>
  </si>
  <si>
    <t>Hook-Up PTFE</t>
  </si>
  <si>
    <t>Coax Cable</t>
  </si>
  <si>
    <t>Individual Wire Type</t>
  </si>
  <si>
    <t>Cable Group</t>
  </si>
  <si>
    <t>Total Length (FT)</t>
  </si>
  <si>
    <t>Hook-Up Wire PTFE</t>
  </si>
  <si>
    <t>No. Bulkheads</t>
  </si>
  <si>
    <t>Extended Length (FT)</t>
  </si>
  <si>
    <t>DESCRIPTION</t>
  </si>
  <si>
    <t>Quantity</t>
  </si>
  <si>
    <t>MCIL8F on 15' CF P/U (7#20) CABLE, PER DWG DR0002 W/ SEACON END</t>
  </si>
  <si>
    <t>MCIL16F on 10' CF P/U (7#20) CABLE, PER DWG DR0004 W/ SEACON END</t>
  </si>
  <si>
    <t>MCIL5F on 15' CF P/U (7#20) CABLE, PER DWG DR0006 W/ SEACON END</t>
  </si>
  <si>
    <t>MCIL4F on 15' CF P/U (7#20) CABLE, PER DWG DR0011 W/ SEACON END</t>
  </si>
  <si>
    <t>MCIL6F on 15' CF P/U (7#20) CABLE, PER DWG DR0012 W/ SEACON END</t>
  </si>
  <si>
    <t>MCIL4F on 15' CF P/U (7#20) CABLE, PER DWG DR0013 W/ SEACON END</t>
  </si>
  <si>
    <t>MCIL4F on 10' CF P/U (7#20) CABLE, PER DWG DR0016 W/ SEACON END</t>
  </si>
  <si>
    <t>MCIL6F on 12' CF P/U (7#20) CABLE, PER DWG DR0023 W/ SEACON END</t>
  </si>
  <si>
    <t>MCPBOF4M</t>
  </si>
  <si>
    <t>MCDLSF</t>
  </si>
  <si>
    <t>MCDLSM</t>
  </si>
  <si>
    <t>SUBCONN ORDER 27JAN2011</t>
  </si>
  <si>
    <t>IMPULSE ORDER 27JAN2011</t>
  </si>
  <si>
    <t>RMG-4-FS on 5' CF P/U (7#20) CABLE, PER DWG DR0003 W/ SEACON END</t>
  </si>
  <si>
    <t>G-FLS-P : PLEASE ATTACH TO ASSEMBLY ON ITEM 1</t>
  </si>
  <si>
    <t>LPMIL-7-FS on 10' CF P/U (7#20) CABLE, PER DWG DR0004 W/ SEACON END</t>
  </si>
  <si>
    <t>Digi Still Strobe (DR0041)</t>
  </si>
  <si>
    <t>Guest Ethernet (DR0042)</t>
  </si>
  <si>
    <t>CAT5 Twisted Pair</t>
  </si>
  <si>
    <t>Black 14AWG</t>
  </si>
  <si>
    <t>White 14AWG</t>
  </si>
  <si>
    <t>Label</t>
  </si>
  <si>
    <t>DR0034</t>
  </si>
  <si>
    <t>J1-1</t>
  </si>
  <si>
    <t>J1-2</t>
  </si>
  <si>
    <t>J1-3</t>
  </si>
  <si>
    <t>J1-4</t>
  </si>
  <si>
    <t>J1-5</t>
  </si>
  <si>
    <t>J1-6</t>
  </si>
  <si>
    <t>J1-7</t>
  </si>
  <si>
    <t>J1-8</t>
  </si>
  <si>
    <t>J1-9</t>
  </si>
  <si>
    <t>J1-10</t>
  </si>
  <si>
    <t>J1-11</t>
  </si>
  <si>
    <t>J1-12</t>
  </si>
  <si>
    <t>J1-15</t>
  </si>
  <si>
    <t>J1-16</t>
  </si>
  <si>
    <t>J2-1</t>
  </si>
  <si>
    <t>J2-2</t>
  </si>
  <si>
    <t>J2-3</t>
  </si>
  <si>
    <t>J2-4</t>
  </si>
  <si>
    <t>J2-5</t>
  </si>
  <si>
    <t>J2-6</t>
  </si>
  <si>
    <t>J2-7</t>
  </si>
  <si>
    <t>J2-8</t>
  </si>
  <si>
    <t>J2-9</t>
  </si>
  <si>
    <t>J2-10</t>
  </si>
  <si>
    <t>J2-11</t>
  </si>
  <si>
    <t>J2-12</t>
  </si>
  <si>
    <t>J2-13</t>
  </si>
  <si>
    <t>J2-14</t>
  </si>
  <si>
    <t>DR0039</t>
  </si>
  <si>
    <t>DR0042</t>
  </si>
  <si>
    <t>DR0036</t>
  </si>
  <si>
    <t>DR0037</t>
  </si>
  <si>
    <t>DR0038</t>
  </si>
  <si>
    <t>DR0041</t>
  </si>
  <si>
    <t>DR0035</t>
  </si>
  <si>
    <t>MBARI 2011 EJM</t>
  </si>
  <si>
    <t>Doc Ricketts - Junction Box BCR Individual Label Assignments</t>
  </si>
  <si>
    <t>JB1-17</t>
  </si>
  <si>
    <t>JB1-18</t>
  </si>
  <si>
    <t>JB1-19</t>
  </si>
  <si>
    <t>JB1-20</t>
  </si>
  <si>
    <t>JB1-21</t>
  </si>
  <si>
    <t>Doc Ricketts - Science Can Bulkhead Manifest</t>
  </si>
  <si>
    <t>Port</t>
  </si>
  <si>
    <t>INPUT</t>
  </si>
  <si>
    <t>MINK-1</t>
  </si>
  <si>
    <t>MINK-2</t>
  </si>
  <si>
    <t>MINK-3</t>
  </si>
  <si>
    <t>MINK-4</t>
  </si>
  <si>
    <t>MINK-5</t>
  </si>
  <si>
    <t>MINK-6</t>
  </si>
  <si>
    <t>MING-1</t>
  </si>
  <si>
    <t>MING-2</t>
  </si>
  <si>
    <t>MING-3</t>
  </si>
  <si>
    <t>DORN-1</t>
  </si>
  <si>
    <t>DORN-2</t>
  </si>
  <si>
    <t>Name</t>
  </si>
  <si>
    <t>DORN-3</t>
  </si>
  <si>
    <t>DORN-4</t>
  </si>
  <si>
    <t>DORN-5</t>
  </si>
  <si>
    <t>DORN-6</t>
  </si>
  <si>
    <t>DORN-7</t>
  </si>
  <si>
    <t>DORN-8</t>
  </si>
  <si>
    <t>RS-232-1/RS-485-2</t>
  </si>
  <si>
    <t>RS-232-2</t>
  </si>
  <si>
    <t>RS-232-3</t>
  </si>
  <si>
    <t>RS-232-4</t>
  </si>
  <si>
    <t>RS-232-5</t>
  </si>
  <si>
    <t>ETHERNET/RS-232-6</t>
  </si>
  <si>
    <t>RELAY1/240VDC</t>
  </si>
  <si>
    <t>RELAY2/SPARE</t>
  </si>
  <si>
    <t>SPARE - N/C</t>
  </si>
  <si>
    <t>CAMERA-1</t>
  </si>
  <si>
    <t>CAMERA-2</t>
  </si>
  <si>
    <t>KRAFT</t>
  </si>
  <si>
    <t>LASERS</t>
  </si>
  <si>
    <t>DORN-#</t>
  </si>
  <si>
    <t>Required</t>
  </si>
  <si>
    <t>Suggested</t>
  </si>
  <si>
    <t>VB Level</t>
  </si>
  <si>
    <t>Quad Fiber Input</t>
  </si>
  <si>
    <t>NOTES</t>
  </si>
  <si>
    <t>- Items in bold are suggested for insertion of core prizm.</t>
  </si>
  <si>
    <t>Zeus Plus Fiber</t>
  </si>
  <si>
    <t>Science Can Fiber</t>
  </si>
  <si>
    <t>Kraft Arm</t>
  </si>
  <si>
    <t xml:space="preserve">Lasers </t>
  </si>
  <si>
    <t>Core Prizm PRT 1</t>
  </si>
  <si>
    <t>ID</t>
  </si>
  <si>
    <t>Signal</t>
  </si>
  <si>
    <t>Secondary Connection</t>
  </si>
  <si>
    <t>Secondary Part No.</t>
  </si>
  <si>
    <t>DR00039</t>
  </si>
  <si>
    <t>Note</t>
  </si>
  <si>
    <t>OPT-BCR</t>
  </si>
  <si>
    <t>24VDC</t>
  </si>
  <si>
    <t>12VDC</t>
  </si>
  <si>
    <t>GND</t>
  </si>
  <si>
    <t>TXD</t>
  </si>
  <si>
    <t>RXD</t>
  </si>
  <si>
    <t>SCN</t>
  </si>
  <si>
    <t>DORN</t>
  </si>
  <si>
    <t>MCIL-6-FS</t>
  </si>
  <si>
    <t>MCIL-3-FS</t>
  </si>
  <si>
    <t>Width/Blade (mm)</t>
  </si>
  <si>
    <t>Terminal Blades</t>
  </si>
  <si>
    <t>Divider Blades</t>
  </si>
  <si>
    <t>Total Length</t>
  </si>
  <si>
    <t>Inches</t>
  </si>
  <si>
    <t>J1-SIG-1</t>
  </si>
  <si>
    <t>J1-SIG-2</t>
  </si>
  <si>
    <t>J1-SIG-3</t>
  </si>
  <si>
    <t>J1-SIG-4</t>
  </si>
  <si>
    <t>J1-SIG-5</t>
  </si>
  <si>
    <t>J1-SIG-6</t>
  </si>
  <si>
    <t>J1-SIG-7</t>
  </si>
  <si>
    <t>J1-SIG-8</t>
  </si>
  <si>
    <t>J1-SIG-9</t>
  </si>
  <si>
    <t>ID3</t>
  </si>
  <si>
    <t>Column5</t>
  </si>
  <si>
    <t>Secondary Connection6</t>
  </si>
  <si>
    <t>DWG Signal</t>
  </si>
  <si>
    <t>Signal2</t>
  </si>
  <si>
    <t>Core Prizm PRT 2??SMD</t>
  </si>
  <si>
    <t>TRIGGER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</si>
</sst>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Border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2" borderId="0" xfId="0" applyFill="1"/>
    <xf numFmtId="0" fontId="4" fillId="0" borderId="4" xfId="0" applyFont="1" applyBorder="1" applyAlignment="1">
      <alignment horizontal="left" vertical="top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textRotation="45"/>
    </xf>
    <xf numFmtId="0" fontId="7" fillId="0" borderId="0" xfId="0" applyFont="1"/>
    <xf numFmtId="0" fontId="7" fillId="0" borderId="0" xfId="0" applyFont="1" applyAlignment="1">
      <alignment horizontal="right"/>
    </xf>
    <xf numFmtId="14" fontId="7" fillId="0" borderId="0" xfId="0" applyNumberFormat="1" applyFont="1"/>
    <xf numFmtId="0" fontId="7" fillId="0" borderId="0" xfId="0" applyFont="1" applyAlignment="1">
      <alignment wrapText="1"/>
    </xf>
    <xf numFmtId="0" fontId="7" fillId="0" borderId="0" xfId="0" applyNumberFormat="1" applyFont="1"/>
    <xf numFmtId="0" fontId="5" fillId="2" borderId="0" xfId="0" applyFont="1" applyFill="1"/>
    <xf numFmtId="0" fontId="4" fillId="2" borderId="0" xfId="0" applyFont="1" applyFill="1"/>
    <xf numFmtId="0" fontId="7" fillId="2" borderId="0" xfId="0" applyFont="1" applyFill="1"/>
    <xf numFmtId="0" fontId="7" fillId="2" borderId="0" xfId="0" applyNumberFormat="1" applyFont="1" applyFill="1"/>
    <xf numFmtId="0" fontId="5" fillId="0" borderId="0" xfId="0" applyFont="1"/>
    <xf numFmtId="0" fontId="7" fillId="0" borderId="0" xfId="0" applyFont="1" applyAlignment="1">
      <alignment horizontal="left"/>
    </xf>
    <xf numFmtId="0" fontId="8" fillId="3" borderId="0" xfId="0" applyFont="1" applyFill="1"/>
    <xf numFmtId="0" fontId="4" fillId="0" borderId="0" xfId="0" applyFont="1"/>
    <xf numFmtId="0" fontId="7" fillId="0" borderId="0" xfId="0" applyFont="1" applyBorder="1"/>
    <xf numFmtId="0" fontId="7" fillId="0" borderId="0" xfId="0" applyNumberFormat="1" applyFont="1" applyBorder="1"/>
    <xf numFmtId="0" fontId="5" fillId="2" borderId="0" xfId="0" applyFont="1" applyFill="1" applyBorder="1" applyAlignment="1"/>
    <xf numFmtId="0" fontId="5" fillId="2" borderId="0" xfId="0" applyFont="1" applyFill="1" applyBorder="1" applyAlignment="1">
      <alignment textRotation="45"/>
    </xf>
    <xf numFmtId="0" fontId="9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 textRotation="45"/>
    </xf>
    <xf numFmtId="0" fontId="10" fillId="0" borderId="0" xfId="0" applyFont="1"/>
    <xf numFmtId="0" fontId="10" fillId="0" borderId="0" xfId="0" applyNumberFormat="1" applyFont="1"/>
    <xf numFmtId="0" fontId="10" fillId="0" borderId="0" xfId="0" applyFont="1" applyFill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0" xfId="0" applyFont="1" applyBorder="1"/>
    <xf numFmtId="0" fontId="0" fillId="0" borderId="7" xfId="0" applyBorder="1"/>
    <xf numFmtId="0" fontId="0" fillId="0" borderId="2" xfId="0" applyBorder="1"/>
    <xf numFmtId="0" fontId="0" fillId="0" borderId="0" xfId="0" quotePrefix="1"/>
    <xf numFmtId="0" fontId="11" fillId="0" borderId="0" xfId="0" applyFont="1"/>
    <xf numFmtId="0" fontId="11" fillId="4" borderId="8" xfId="0" applyFont="1" applyFill="1" applyBorder="1"/>
    <xf numFmtId="0" fontId="11" fillId="0" borderId="9" xfId="0" applyFont="1" applyBorder="1"/>
    <xf numFmtId="0" fontId="11" fillId="4" borderId="9" xfId="0" applyFont="1" applyFill="1" applyBorder="1"/>
    <xf numFmtId="0" fontId="5" fillId="0" borderId="0" xfId="0" applyFont="1" applyAlignment="1">
      <alignment horizontal="left" vertical="center" textRotation="45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 textRotation="45"/>
    </xf>
  </cellXfs>
  <cellStyles count="1">
    <cellStyle name="Normal" xfId="0" builtinId="0"/>
  </cellStyles>
  <dxfs count="43"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/>
        <bottom/>
      </border>
    </dxf>
    <dxf>
      <alignment horizontal="left" vertical="top" textRotation="0" wrapText="0" indent="0" relativeIndent="0" justifyLastLine="0" shrinkToFit="0" mergeCell="0" readingOrder="0"/>
      <border diagonalUp="0" diagonalDown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general" vertical="bottom" textRotation="0" wrapText="1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left" vertical="bottom" textRotation="0" wrapText="0" indent="0" relativeIndent="255" justifyLastLine="0" shrinkToFit="0" mergeCell="0" readingOrder="0"/>
    </dxf>
    <dxf>
      <alignment horizontal="center" vertical="bottom" textRotation="0" wrapText="0" indent="0" relativeIndent="255" justifyLastLine="0" shrinkToFit="0" mergeCell="0" readingOrder="0"/>
    </dxf>
    <dxf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1" indent="0" relativeIndent="0" justifyLastLine="0" shrinkToFit="0" mergeCell="0" readingOrder="0"/>
    </dxf>
    <dxf>
      <alignment horizontal="left" vertical="bottom" textRotation="0" wrapText="0" indent="0" relativeIndent="255" justifyLastLine="0" shrinkToFit="0" mergeCell="0" readingOrder="0"/>
    </dxf>
    <dxf>
      <alignment horizontal="left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0" formatCode="General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Table2" displayName="Table2" ref="A4:G27" totalsRowShown="0">
  <autoFilter ref="A4:G27">
    <filterColumn colId="6"/>
  </autoFilter>
  <tableColumns count="7">
    <tableColumn id="1" name="Position"/>
    <tableColumn id="2" name="Instrument"/>
    <tableColumn id="3" name="Bulkhead Connector"/>
    <tableColumn id="4" name="Component End"/>
    <tableColumn id="6" name="Falmat Cable Spec"/>
    <tableColumn id="7" name="Cable Length"/>
    <tableColumn id="8" name="Part Number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1" name="Table11" displayName="Table11" ref="B28:C41" totalsRowShown="0" headerRowDxfId="9" dataDxfId="8">
  <autoFilter ref="B28:C41"/>
  <tableColumns count="2">
    <tableColumn id="1" name="Individual Wire Type" dataDxfId="7"/>
    <tableColumn id="2" name="Total Length (FT)" dataDxfId="6"/>
  </tableColumns>
  <tableStyleInfo name="TableStyleMedium8" showFirstColumn="0" showLastColumn="0" showRowStripes="1" showColumnStripes="0"/>
</table>
</file>

<file path=xl/tables/table11.xml><?xml version="1.0" encoding="utf-8"?>
<table xmlns="http://schemas.openxmlformats.org/spreadsheetml/2006/main" id="13" name="Table13" displayName="Table13" ref="A4:B32" totalsRowShown="0" headerRowDxfId="5">
  <autoFilter ref="A4:B32"/>
  <tableColumns count="2">
    <tableColumn id="1" name="Part Number" dataDxfId="4"/>
    <tableColumn id="2" name="Label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8" name="Table8" displayName="Table8" ref="A4:D23" totalsRowCount="1">
  <autoFilter ref="A4:D22">
    <filterColumn colId="3"/>
  </autoFilter>
  <tableColumns count="4">
    <tableColumn id="1" name="Port" totalsRowDxfId="3"/>
    <tableColumn id="2" name="Name" totalsRowDxfId="2"/>
    <tableColumn id="3" name="Required" totalsRowFunction="custom" totalsRowDxfId="1">
      <totalsRowFormula>COUNTIF([Required],TRUE)</totalsRowFormula>
    </tableColumn>
    <tableColumn id="4" name="Suggested" totalsRowFunction="custom" totalsRowDxfId="0">
      <totalsRowFormula>COUNTIF([Suggested],TRUE)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5" name="Table46" displayName="Table46" ref="E30:F33" totalsRowShown="0">
  <autoFilter ref="E30:F33"/>
  <tableColumns count="2">
    <tableColumn id="1" name="Cable Type"/>
    <tableColumn id="2" name="Total Cable (FT)" dataDxfId="42">
      <calculatedColumnFormula>SUMIF(Table2[Falmat Cable Spec],Table46[[#This Row],[Cable Type]],Table2[Cable Length])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24" displayName="Table24" ref="A4:G22" totalsRowShown="0">
  <autoFilter ref="A4:G22">
    <filterColumn colId="6"/>
  </autoFilter>
  <tableColumns count="7">
    <tableColumn id="1" name="Position"/>
    <tableColumn id="2" name="Instrument"/>
    <tableColumn id="3" name="Bulkhead Connector"/>
    <tableColumn id="4" name="Component End"/>
    <tableColumn id="6" name="Falmat Cable Spec"/>
    <tableColumn id="7" name="Cable Length"/>
    <tableColumn id="8" name="Part Number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E24:F27" totalsRowShown="0">
  <autoFilter ref="E24:F27"/>
  <tableColumns count="2">
    <tableColumn id="1" name="Cable Type"/>
    <tableColumn id="2" name="Total Cable (FT)">
      <calculatedColumnFormula>SUMIF(Table24[Falmat Cable Spec],E25,Table24[Cable Length])</calculatedColumnFormula>
    </tableColumn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1" name="Table1" displayName="Table1" ref="A4:D28" totalsRowShown="0" headerRowDxfId="41">
  <autoFilter ref="A4:D28"/>
  <tableColumns count="4">
    <tableColumn id="1" name="Item" dataDxfId="40"/>
    <tableColumn id="2" name="Qty" dataDxfId="39"/>
    <tableColumn id="3" name="Cable Specification"/>
    <tableColumn id="4" name="MBARI P/N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10" name="Table10" displayName="Table10" ref="A1:J85" totalsRowShown="0" headerRowDxfId="38" dataDxfId="37">
  <autoFilter ref="A1:J85"/>
  <tableColumns count="10">
    <tableColumn id="1" name="ID" dataDxfId="36"/>
    <tableColumn id="2" name="Signal" dataDxfId="35"/>
    <tableColumn id="3" name="DWG Signal" dataDxfId="34"/>
    <tableColumn id="4" name="Secondary Connection" dataDxfId="33"/>
    <tableColumn id="5" name="Note" dataDxfId="32"/>
    <tableColumn id="7" name="ID3" dataDxfId="31"/>
    <tableColumn id="8" name="Signal2" dataDxfId="30"/>
    <tableColumn id="9" name="Column5" dataDxfId="29"/>
    <tableColumn id="10" name="Secondary Connection6" dataDxfId="28"/>
    <tableColumn id="11" name="Secondary Part No." dataDxfId="27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7" name="Table68" displayName="Table68" ref="A3:D6" totalsRowShown="0">
  <autoFilter ref="A3:D6"/>
  <tableColumns count="4">
    <tableColumn id="1" name="Item" dataDxfId="26"/>
    <tableColumn id="2" name="Quantity" dataDxfId="25"/>
    <tableColumn id="3" name="MBARI P/N"/>
    <tableColumn id="4" name="DESCRIPTION"/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id="6" name="Table6" displayName="Table6" ref="A3:D14" totalsRowShown="0">
  <autoFilter ref="A3:D14"/>
  <tableColumns count="4">
    <tableColumn id="1" name="Item" dataDxfId="24"/>
    <tableColumn id="2" name="Quantity" dataDxfId="23"/>
    <tableColumn id="3" name="MBARI P/N"/>
    <tableColumn id="4" name="DESCRIPTION"/>
  </tableColumns>
  <tableStyleInfo name="TableStyleMedium1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B5:L23" totalsRowShown="0" headerRowDxfId="22" dataDxfId="21">
  <autoFilter ref="B5:L23">
    <filterColumn colId="6"/>
    <filterColumn colId="7"/>
    <filterColumn colId="8"/>
    <filterColumn colId="9"/>
    <filterColumn colId="10"/>
  </autoFilter>
  <tableColumns count="11">
    <tableColumn id="1" name="Wire Type" dataDxfId="20"/>
    <tableColumn id="2" name="Standard MINK10 (DR0034)" dataDxfId="19"/>
    <tableColumn id="3" name="Pan &amp; Tilt MINK10 (DR0035)" dataDxfId="18"/>
    <tableColumn id="4" name="Zeus HD MINK19 (DR0036)" dataDxfId="17"/>
    <tableColumn id="5" name="Mini Zeus MINK19 (DR0037)" dataDxfId="16"/>
    <tableColumn id="6" name="Digi Still MINK19 (DR0038)" dataDxfId="15"/>
    <tableColumn id="12" name="JB1 Sensor MINK10 (DR0039)" dataDxfId="14"/>
    <tableColumn id="9" name="Digi Still Strobe (DR0041)" dataDxfId="13"/>
    <tableColumn id="10" name="Guest Ethernet (DR0042)" dataDxfId="12"/>
    <tableColumn id="7" name="Unit Length of Type" dataDxfId="11">
      <calculatedColumnFormula>Table9[[#This Row],[Standard MINK10 (DR0034)]]*C3+Table9[[#This Row],[Pan &amp; Tilt MINK10 (DR0035)]]*D3+Table9[[#This Row],[Zeus HD MINK19 (DR0036)]]*E3+Table9[[#This Row],[Mini Zeus MINK19 (DR0037)]]*F3+Table9[[#This Row],[Digi Still MINK19 (DR0038)]]*G3</calculatedColumnFormula>
    </tableColumn>
    <tableColumn id="8" name="Extended Length (FT)" dataDxfId="10">
      <calculatedColumnFormula>K6*#REF!</calculatedColumnFormula>
    </tableColumn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B21" sqref="B21"/>
    </sheetView>
  </sheetViews>
  <sheetFormatPr defaultRowHeight="15"/>
  <cols>
    <col min="1" max="1" width="10.5703125" customWidth="1"/>
    <col min="2" max="2" width="19.140625" customWidth="1"/>
    <col min="3" max="3" width="21.42578125" customWidth="1"/>
    <col min="4" max="4" width="19.85546875" customWidth="1"/>
    <col min="5" max="5" width="19.5703125" customWidth="1"/>
    <col min="6" max="6" width="14.7109375" customWidth="1"/>
    <col min="7" max="7" width="14.5703125" customWidth="1"/>
  </cols>
  <sheetData>
    <row r="1" spans="1:7" ht="21">
      <c r="A1" s="3" t="s">
        <v>96</v>
      </c>
    </row>
    <row r="2" spans="1:7">
      <c r="A2" t="s">
        <v>95</v>
      </c>
      <c r="F2" s="4" t="s">
        <v>94</v>
      </c>
      <c r="G2" s="5">
        <f>DATE(2012,4,10)</f>
        <v>41009</v>
      </c>
    </row>
    <row r="4" spans="1:7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56</v>
      </c>
      <c r="G4" t="s">
        <v>119</v>
      </c>
    </row>
    <row r="5" spans="1:7">
      <c r="A5" t="s">
        <v>6</v>
      </c>
      <c r="B5" t="s">
        <v>24</v>
      </c>
      <c r="C5" t="s">
        <v>40</v>
      </c>
    </row>
    <row r="6" spans="1:7">
      <c r="A6" t="s">
        <v>7</v>
      </c>
      <c r="B6" t="s">
        <v>25</v>
      </c>
      <c r="C6" t="s">
        <v>40</v>
      </c>
    </row>
    <row r="7" spans="1:7">
      <c r="A7" t="s">
        <v>8</v>
      </c>
      <c r="B7" t="s">
        <v>26</v>
      </c>
      <c r="C7" t="s">
        <v>41</v>
      </c>
      <c r="D7" t="s">
        <v>43</v>
      </c>
      <c r="E7" t="s">
        <v>58</v>
      </c>
      <c r="F7">
        <v>15</v>
      </c>
      <c r="G7" t="s">
        <v>102</v>
      </c>
    </row>
    <row r="8" spans="1:7">
      <c r="A8" t="s">
        <v>9</v>
      </c>
      <c r="B8" t="s">
        <v>27</v>
      </c>
      <c r="C8" t="s">
        <v>41</v>
      </c>
      <c r="D8" t="s">
        <v>44</v>
      </c>
      <c r="E8" t="s">
        <v>58</v>
      </c>
      <c r="F8">
        <v>5</v>
      </c>
      <c r="G8" t="s">
        <v>103</v>
      </c>
    </row>
    <row r="9" spans="1:7">
      <c r="A9" t="s">
        <v>10</v>
      </c>
      <c r="B9" t="s">
        <v>28</v>
      </c>
      <c r="C9" t="s">
        <v>41</v>
      </c>
      <c r="D9" t="s">
        <v>45</v>
      </c>
      <c r="E9" t="s">
        <v>58</v>
      </c>
      <c r="F9">
        <v>10</v>
      </c>
      <c r="G9" t="s">
        <v>104</v>
      </c>
    </row>
    <row r="10" spans="1:7">
      <c r="A10" t="s">
        <v>11</v>
      </c>
      <c r="B10" t="s">
        <v>29</v>
      </c>
      <c r="C10" t="s">
        <v>41</v>
      </c>
      <c r="D10" t="s">
        <v>46</v>
      </c>
      <c r="E10" t="s">
        <v>58</v>
      </c>
      <c r="F10">
        <v>15</v>
      </c>
      <c r="G10" t="s">
        <v>105</v>
      </c>
    </row>
    <row r="11" spans="1:7">
      <c r="A11" t="s">
        <v>12</v>
      </c>
      <c r="B11" t="s">
        <v>30</v>
      </c>
      <c r="C11" t="s">
        <v>41</v>
      </c>
      <c r="D11" t="s">
        <v>47</v>
      </c>
      <c r="E11" t="s">
        <v>58</v>
      </c>
      <c r="F11">
        <v>15</v>
      </c>
      <c r="G11" t="s">
        <v>106</v>
      </c>
    </row>
    <row r="12" spans="1:7">
      <c r="A12" t="s">
        <v>13</v>
      </c>
      <c r="B12" t="s">
        <v>49</v>
      </c>
      <c r="C12" t="s">
        <v>41</v>
      </c>
      <c r="D12" t="s">
        <v>48</v>
      </c>
      <c r="E12" t="s">
        <v>58</v>
      </c>
      <c r="F12">
        <v>15</v>
      </c>
      <c r="G12" t="s">
        <v>107</v>
      </c>
    </row>
    <row r="13" spans="1:7">
      <c r="A13" t="s">
        <v>14</v>
      </c>
      <c r="B13" t="s">
        <v>31</v>
      </c>
      <c r="C13" t="s">
        <v>41</v>
      </c>
      <c r="D13" t="s">
        <v>155</v>
      </c>
      <c r="E13" t="s">
        <v>58</v>
      </c>
      <c r="F13">
        <v>15</v>
      </c>
      <c r="G13" t="s">
        <v>108</v>
      </c>
    </row>
    <row r="14" spans="1:7">
      <c r="A14" t="s">
        <v>15</v>
      </c>
      <c r="B14" t="s">
        <v>32</v>
      </c>
      <c r="C14" t="s">
        <v>41</v>
      </c>
      <c r="D14" t="s">
        <v>50</v>
      </c>
      <c r="E14" t="s">
        <v>58</v>
      </c>
      <c r="F14">
        <v>10</v>
      </c>
      <c r="G14" t="s">
        <v>109</v>
      </c>
    </row>
    <row r="15" spans="1:7">
      <c r="A15" t="s">
        <v>16</v>
      </c>
      <c r="B15" s="50" t="s">
        <v>302</v>
      </c>
      <c r="C15" t="s">
        <v>41</v>
      </c>
      <c r="D15" t="s">
        <v>53</v>
      </c>
      <c r="E15" t="s">
        <v>53</v>
      </c>
      <c r="G15" t="s">
        <v>110</v>
      </c>
    </row>
    <row r="16" spans="1:7">
      <c r="A16" t="s">
        <v>17</v>
      </c>
      <c r="B16" t="s">
        <v>33</v>
      </c>
      <c r="C16" t="s">
        <v>41</v>
      </c>
      <c r="D16" t="s">
        <v>51</v>
      </c>
      <c r="E16" t="s">
        <v>58</v>
      </c>
      <c r="F16">
        <v>15</v>
      </c>
      <c r="G16" t="s">
        <v>111</v>
      </c>
    </row>
    <row r="17" spans="1:7">
      <c r="A17" t="s">
        <v>18</v>
      </c>
      <c r="B17" t="s">
        <v>34</v>
      </c>
      <c r="C17" t="s">
        <v>41</v>
      </c>
      <c r="D17" t="s">
        <v>317</v>
      </c>
      <c r="E17" t="s">
        <v>58</v>
      </c>
      <c r="F17">
        <v>15</v>
      </c>
      <c r="G17" t="s">
        <v>112</v>
      </c>
    </row>
    <row r="18" spans="1:7">
      <c r="A18" t="s">
        <v>19</v>
      </c>
      <c r="B18" t="s">
        <v>35</v>
      </c>
      <c r="C18" t="s">
        <v>41</v>
      </c>
      <c r="D18" t="s">
        <v>52</v>
      </c>
      <c r="E18" t="s">
        <v>58</v>
      </c>
      <c r="F18">
        <v>15</v>
      </c>
      <c r="G18" t="s">
        <v>113</v>
      </c>
    </row>
    <row r="19" spans="1:7">
      <c r="A19" t="s">
        <v>20</v>
      </c>
      <c r="B19" s="50" t="s">
        <v>338</v>
      </c>
      <c r="C19" t="s">
        <v>41</v>
      </c>
      <c r="D19" t="s">
        <v>53</v>
      </c>
      <c r="E19" t="s">
        <v>53</v>
      </c>
      <c r="G19" t="s">
        <v>114</v>
      </c>
    </row>
    <row r="20" spans="1:7">
      <c r="A20" t="s">
        <v>21</v>
      </c>
      <c r="B20" t="s">
        <v>294</v>
      </c>
      <c r="C20" t="s">
        <v>41</v>
      </c>
      <c r="D20" t="s">
        <v>318</v>
      </c>
      <c r="E20" t="s">
        <v>53</v>
      </c>
      <c r="G20" t="s">
        <v>120</v>
      </c>
    </row>
    <row r="21" spans="1:7">
      <c r="A21" t="s">
        <v>22</v>
      </c>
      <c r="B21" t="s">
        <v>38</v>
      </c>
      <c r="C21" t="s">
        <v>41</v>
      </c>
      <c r="D21" t="s">
        <v>54</v>
      </c>
      <c r="E21" t="s">
        <v>58</v>
      </c>
      <c r="F21">
        <v>10</v>
      </c>
      <c r="G21" t="s">
        <v>116</v>
      </c>
    </row>
    <row r="22" spans="1:7">
      <c r="A22" t="s">
        <v>23</v>
      </c>
      <c r="B22" t="s">
        <v>39</v>
      </c>
      <c r="C22" t="s">
        <v>97</v>
      </c>
      <c r="D22" t="s">
        <v>55</v>
      </c>
      <c r="E22" t="s">
        <v>53</v>
      </c>
      <c r="G22" t="s">
        <v>121</v>
      </c>
    </row>
    <row r="23" spans="1:7">
      <c r="A23" t="s">
        <v>252</v>
      </c>
      <c r="B23" s="50" t="s">
        <v>300</v>
      </c>
      <c r="C23" t="s">
        <v>42</v>
      </c>
    </row>
    <row r="24" spans="1:7">
      <c r="A24" t="s">
        <v>253</v>
      </c>
      <c r="B24" s="50" t="s">
        <v>301</v>
      </c>
      <c r="C24" t="s">
        <v>42</v>
      </c>
    </row>
    <row r="25" spans="1:7">
      <c r="A25" t="s">
        <v>254</v>
      </c>
      <c r="B25" s="51" t="s">
        <v>295</v>
      </c>
      <c r="C25" t="s">
        <v>42</v>
      </c>
    </row>
    <row r="26" spans="1:7">
      <c r="A26" t="s">
        <v>255</v>
      </c>
      <c r="B26" s="52" t="s">
        <v>298</v>
      </c>
      <c r="C26" t="s">
        <v>309</v>
      </c>
    </row>
    <row r="27" spans="1:7">
      <c r="A27" t="s">
        <v>256</v>
      </c>
      <c r="B27" s="53" t="s">
        <v>299</v>
      </c>
      <c r="C27" t="s">
        <v>309</v>
      </c>
    </row>
    <row r="29" spans="1:7">
      <c r="B29" t="s">
        <v>296</v>
      </c>
    </row>
    <row r="30" spans="1:7">
      <c r="B30" s="49" t="s">
        <v>297</v>
      </c>
      <c r="E30" s="1" t="s">
        <v>139</v>
      </c>
      <c r="F30" t="s">
        <v>138</v>
      </c>
    </row>
    <row r="31" spans="1:7">
      <c r="E31" t="s">
        <v>58</v>
      </c>
      <c r="F31" s="2">
        <f>SUMIF(Table2[Falmat Cable Spec],Table46[[#This Row],[Cable Type]],Table2[Cable Length])</f>
        <v>155</v>
      </c>
    </row>
    <row r="32" spans="1:7">
      <c r="E32" t="s">
        <v>59</v>
      </c>
      <c r="F32" s="2">
        <f>SUMIF(Table2[Falmat Cable Spec],Table46[[#This Row],[Cable Type]],Table2[Cable Length])</f>
        <v>0</v>
      </c>
    </row>
    <row r="33" spans="5:6">
      <c r="E33" t="s">
        <v>57</v>
      </c>
      <c r="F33" s="2">
        <f>SUMIF(Table2[Falmat Cable Spec],Table46[[#This Row],[Cable Type]],Table2[Cable Length])</f>
        <v>0</v>
      </c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G23"/>
  <sheetViews>
    <sheetView view="pageLayout" zoomScaleNormal="100" workbookViewId="0">
      <selection activeCell="B28" sqref="B28"/>
    </sheetView>
  </sheetViews>
  <sheetFormatPr defaultRowHeight="15"/>
  <cols>
    <col min="1" max="1" width="11" customWidth="1"/>
    <col min="2" max="2" width="16.7109375" customWidth="1"/>
    <col min="3" max="3" width="11" customWidth="1"/>
    <col min="4" max="4" width="9.7109375" customWidth="1"/>
    <col min="6" max="6" width="11.85546875" customWidth="1"/>
    <col min="7" max="7" width="11.7109375" customWidth="1"/>
  </cols>
  <sheetData>
    <row r="1" spans="1:7" ht="21">
      <c r="A1" s="3" t="s">
        <v>257</v>
      </c>
    </row>
    <row r="2" spans="1:7">
      <c r="A2" t="s">
        <v>250</v>
      </c>
      <c r="F2" s="4" t="s">
        <v>94</v>
      </c>
      <c r="G2" s="5">
        <f>DATE(2010,12,1)</f>
        <v>40513</v>
      </c>
    </row>
    <row r="4" spans="1:7">
      <c r="A4" t="s">
        <v>258</v>
      </c>
      <c r="B4" t="s">
        <v>271</v>
      </c>
      <c r="C4" t="s">
        <v>292</v>
      </c>
      <c r="D4" t="s">
        <v>293</v>
      </c>
    </row>
    <row r="5" spans="1:7">
      <c r="A5" t="s">
        <v>291</v>
      </c>
      <c r="B5" t="s">
        <v>259</v>
      </c>
      <c r="C5" t="b">
        <v>1</v>
      </c>
    </row>
    <row r="6" spans="1:7">
      <c r="A6" t="s">
        <v>260</v>
      </c>
      <c r="B6" t="s">
        <v>278</v>
      </c>
      <c r="D6" t="b">
        <v>1</v>
      </c>
    </row>
    <row r="7" spans="1:7">
      <c r="A7" t="s">
        <v>261</v>
      </c>
      <c r="B7" t="s">
        <v>279</v>
      </c>
      <c r="D7" t="b">
        <v>1</v>
      </c>
    </row>
    <row r="8" spans="1:7">
      <c r="A8" t="s">
        <v>262</v>
      </c>
      <c r="B8" t="s">
        <v>280</v>
      </c>
      <c r="D8" t="b">
        <v>1</v>
      </c>
    </row>
    <row r="9" spans="1:7">
      <c r="A9" t="s">
        <v>263</v>
      </c>
      <c r="B9" t="s">
        <v>281</v>
      </c>
      <c r="D9" t="b">
        <v>1</v>
      </c>
    </row>
    <row r="10" spans="1:7">
      <c r="A10" t="s">
        <v>264</v>
      </c>
      <c r="B10" t="s">
        <v>282</v>
      </c>
    </row>
    <row r="11" spans="1:7">
      <c r="A11" t="s">
        <v>265</v>
      </c>
      <c r="B11" t="s">
        <v>283</v>
      </c>
      <c r="C11" t="b">
        <v>1</v>
      </c>
    </row>
    <row r="12" spans="1:7">
      <c r="A12" t="s">
        <v>266</v>
      </c>
      <c r="B12" t="s">
        <v>284</v>
      </c>
    </row>
    <row r="13" spans="1:7">
      <c r="A13" t="s">
        <v>267</v>
      </c>
      <c r="B13" t="s">
        <v>285</v>
      </c>
    </row>
    <row r="14" spans="1:7">
      <c r="A14" t="s">
        <v>268</v>
      </c>
      <c r="B14" t="s">
        <v>286</v>
      </c>
    </row>
    <row r="15" spans="1:7">
      <c r="A15" t="s">
        <v>269</v>
      </c>
      <c r="B15" t="s">
        <v>287</v>
      </c>
      <c r="C15" t="b">
        <v>1</v>
      </c>
    </row>
    <row r="16" spans="1:7">
      <c r="A16" t="s">
        <v>270</v>
      </c>
      <c r="B16" t="s">
        <v>289</v>
      </c>
      <c r="C16" t="b">
        <v>1</v>
      </c>
    </row>
    <row r="17" spans="1:4">
      <c r="A17" t="s">
        <v>272</v>
      </c>
      <c r="B17" t="s">
        <v>290</v>
      </c>
      <c r="C17" t="b">
        <v>1</v>
      </c>
    </row>
    <row r="18" spans="1:4">
      <c r="A18" t="s">
        <v>273</v>
      </c>
    </row>
    <row r="19" spans="1:4">
      <c r="A19" t="s">
        <v>274</v>
      </c>
    </row>
    <row r="20" spans="1:4">
      <c r="A20" t="s">
        <v>275</v>
      </c>
    </row>
    <row r="21" spans="1:4">
      <c r="A21" t="s">
        <v>276</v>
      </c>
      <c r="B21" t="s">
        <v>288</v>
      </c>
      <c r="C21" t="b">
        <v>1</v>
      </c>
    </row>
    <row r="22" spans="1:4">
      <c r="A22" t="s">
        <v>277</v>
      </c>
    </row>
    <row r="23" spans="1:4">
      <c r="A23" s="6"/>
      <c r="B23" s="6"/>
      <c r="C23" s="6">
        <f>COUNTIF([Required],TRUE)</f>
        <v>6</v>
      </c>
      <c r="D23" s="6">
        <f>COUNTIF([Suggested],TRUE)</f>
        <v>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"/>
    </sheetView>
  </sheetViews>
  <sheetFormatPr defaultRowHeight="15"/>
  <cols>
    <col min="1" max="1" width="10.5703125" customWidth="1"/>
    <col min="2" max="2" width="19.140625" customWidth="1"/>
    <col min="3" max="3" width="21.42578125" customWidth="1"/>
    <col min="4" max="4" width="19.28515625" customWidth="1"/>
    <col min="5" max="5" width="19.5703125" customWidth="1"/>
    <col min="6" max="6" width="14.7109375" customWidth="1"/>
    <col min="7" max="7" width="14.5703125" customWidth="1"/>
  </cols>
  <sheetData>
    <row r="1" spans="1:7" ht="21">
      <c r="A1" s="3" t="s">
        <v>93</v>
      </c>
    </row>
    <row r="2" spans="1:7">
      <c r="A2" t="s">
        <v>95</v>
      </c>
      <c r="F2" s="4" t="s">
        <v>94</v>
      </c>
      <c r="G2" s="5">
        <f>DATE(2010,11,23)</f>
        <v>40505</v>
      </c>
    </row>
    <row r="4" spans="1:7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56</v>
      </c>
      <c r="G4" t="s">
        <v>119</v>
      </c>
    </row>
    <row r="5" spans="1:7">
      <c r="A5" t="s">
        <v>5</v>
      </c>
      <c r="B5" t="s">
        <v>24</v>
      </c>
      <c r="C5" t="s">
        <v>40</v>
      </c>
    </row>
    <row r="6" spans="1:7">
      <c r="A6" t="s">
        <v>7</v>
      </c>
      <c r="B6" t="s">
        <v>25</v>
      </c>
      <c r="C6" t="s">
        <v>40</v>
      </c>
    </row>
    <row r="7" spans="1:7">
      <c r="A7" t="s">
        <v>60</v>
      </c>
      <c r="B7" t="s">
        <v>76</v>
      </c>
      <c r="C7" t="s">
        <v>89</v>
      </c>
      <c r="D7" t="s">
        <v>90</v>
      </c>
      <c r="E7" t="s">
        <v>59</v>
      </c>
      <c r="F7">
        <v>15</v>
      </c>
      <c r="G7" t="s">
        <v>122</v>
      </c>
    </row>
    <row r="8" spans="1:7">
      <c r="A8" t="s">
        <v>61</v>
      </c>
      <c r="B8" t="s">
        <v>77</v>
      </c>
      <c r="C8" t="s">
        <v>89</v>
      </c>
      <c r="D8" t="s">
        <v>90</v>
      </c>
      <c r="E8" t="s">
        <v>59</v>
      </c>
      <c r="F8">
        <v>17</v>
      </c>
      <c r="G8" t="s">
        <v>123</v>
      </c>
    </row>
    <row r="9" spans="1:7">
      <c r="A9" t="s">
        <v>62</v>
      </c>
      <c r="B9" t="s">
        <v>78</v>
      </c>
      <c r="C9" t="s">
        <v>89</v>
      </c>
      <c r="D9" t="s">
        <v>90</v>
      </c>
      <c r="E9" t="s">
        <v>59</v>
      </c>
      <c r="F9">
        <v>17</v>
      </c>
      <c r="G9" t="s">
        <v>124</v>
      </c>
    </row>
    <row r="10" spans="1:7">
      <c r="A10" t="s">
        <v>63</v>
      </c>
      <c r="B10" t="s">
        <v>79</v>
      </c>
      <c r="C10" t="s">
        <v>41</v>
      </c>
      <c r="D10" t="s">
        <v>46</v>
      </c>
      <c r="E10" t="s">
        <v>58</v>
      </c>
      <c r="F10">
        <v>10</v>
      </c>
      <c r="G10" t="s">
        <v>125</v>
      </c>
    </row>
    <row r="11" spans="1:7">
      <c r="A11" t="s">
        <v>64</v>
      </c>
      <c r="B11" t="s">
        <v>80</v>
      </c>
      <c r="C11" t="s">
        <v>41</v>
      </c>
      <c r="D11" t="s">
        <v>46</v>
      </c>
      <c r="E11" t="s">
        <v>59</v>
      </c>
      <c r="F11">
        <v>15</v>
      </c>
      <c r="G11" t="s">
        <v>126</v>
      </c>
    </row>
    <row r="12" spans="1:7">
      <c r="A12" t="s">
        <v>65</v>
      </c>
      <c r="B12" t="s">
        <v>82</v>
      </c>
      <c r="C12" t="s">
        <v>41</v>
      </c>
      <c r="D12" t="s">
        <v>91</v>
      </c>
      <c r="E12" t="s">
        <v>58</v>
      </c>
      <c r="F12">
        <v>12</v>
      </c>
      <c r="G12" t="s">
        <v>127</v>
      </c>
    </row>
    <row r="13" spans="1:7">
      <c r="A13" t="s">
        <v>66</v>
      </c>
      <c r="B13" t="s">
        <v>81</v>
      </c>
      <c r="C13" t="s">
        <v>41</v>
      </c>
      <c r="D13" t="s">
        <v>91</v>
      </c>
      <c r="E13" t="s">
        <v>58</v>
      </c>
      <c r="F13">
        <v>12</v>
      </c>
      <c r="G13" t="s">
        <v>128</v>
      </c>
    </row>
    <row r="14" spans="1:7">
      <c r="A14" t="s">
        <v>67</v>
      </c>
      <c r="B14" t="s">
        <v>83</v>
      </c>
      <c r="C14" t="s">
        <v>41</v>
      </c>
      <c r="D14" t="s">
        <v>91</v>
      </c>
      <c r="E14" t="s">
        <v>58</v>
      </c>
      <c r="F14">
        <v>12</v>
      </c>
      <c r="G14" t="s">
        <v>129</v>
      </c>
    </row>
    <row r="15" spans="1:7">
      <c r="A15" t="s">
        <v>68</v>
      </c>
      <c r="B15" t="s">
        <v>84</v>
      </c>
      <c r="C15" t="s">
        <v>41</v>
      </c>
      <c r="D15" t="s">
        <v>91</v>
      </c>
      <c r="E15" t="s">
        <v>58</v>
      </c>
      <c r="F15">
        <v>12</v>
      </c>
      <c r="G15" t="s">
        <v>130</v>
      </c>
    </row>
    <row r="16" spans="1:7">
      <c r="A16" t="s">
        <v>69</v>
      </c>
      <c r="B16" t="s">
        <v>85</v>
      </c>
      <c r="C16" t="s">
        <v>41</v>
      </c>
      <c r="D16" t="s">
        <v>46</v>
      </c>
      <c r="E16" t="s">
        <v>59</v>
      </c>
      <c r="F16">
        <v>15</v>
      </c>
      <c r="G16" t="s">
        <v>131</v>
      </c>
    </row>
    <row r="17" spans="1:7">
      <c r="A17" t="s">
        <v>70</v>
      </c>
      <c r="B17" t="s">
        <v>86</v>
      </c>
      <c r="C17" t="s">
        <v>41</v>
      </c>
      <c r="D17" t="s">
        <v>46</v>
      </c>
      <c r="E17" t="s">
        <v>59</v>
      </c>
      <c r="F17">
        <v>15</v>
      </c>
      <c r="G17" t="s">
        <v>132</v>
      </c>
    </row>
    <row r="18" spans="1:7">
      <c r="A18" t="s">
        <v>71</v>
      </c>
      <c r="B18" t="s">
        <v>87</v>
      </c>
      <c r="C18" t="s">
        <v>41</v>
      </c>
      <c r="D18" t="s">
        <v>46</v>
      </c>
      <c r="E18" t="s">
        <v>59</v>
      </c>
      <c r="F18">
        <v>15</v>
      </c>
      <c r="G18" t="s">
        <v>133</v>
      </c>
    </row>
    <row r="19" spans="1:7">
      <c r="A19" t="s">
        <v>72</v>
      </c>
      <c r="B19" t="s">
        <v>88</v>
      </c>
      <c r="C19" t="s">
        <v>41</v>
      </c>
      <c r="D19" t="s">
        <v>46</v>
      </c>
      <c r="E19" t="s">
        <v>59</v>
      </c>
      <c r="F19">
        <v>15</v>
      </c>
      <c r="G19" t="s">
        <v>134</v>
      </c>
    </row>
    <row r="20" spans="1:7">
      <c r="A20" t="s">
        <v>73</v>
      </c>
      <c r="B20" t="s">
        <v>157</v>
      </c>
      <c r="C20" t="s">
        <v>41</v>
      </c>
      <c r="D20" t="s">
        <v>46</v>
      </c>
      <c r="E20" t="s">
        <v>59</v>
      </c>
      <c r="F20">
        <v>15</v>
      </c>
      <c r="G20" t="s">
        <v>135</v>
      </c>
    </row>
    <row r="21" spans="1:7">
      <c r="A21" t="s">
        <v>74</v>
      </c>
      <c r="B21" t="s">
        <v>36</v>
      </c>
      <c r="C21" t="s">
        <v>42</v>
      </c>
      <c r="D21" t="s">
        <v>55</v>
      </c>
      <c r="E21" t="s">
        <v>53</v>
      </c>
      <c r="G21" t="s">
        <v>136</v>
      </c>
    </row>
    <row r="22" spans="1:7">
      <c r="A22" t="s">
        <v>75</v>
      </c>
      <c r="B22" t="s">
        <v>37</v>
      </c>
      <c r="C22" t="s">
        <v>42</v>
      </c>
      <c r="D22" t="s">
        <v>55</v>
      </c>
      <c r="E22" t="s">
        <v>53</v>
      </c>
      <c r="G22" t="s">
        <v>137</v>
      </c>
    </row>
    <row r="24" spans="1:7">
      <c r="A24" t="s">
        <v>92</v>
      </c>
      <c r="E24" s="1" t="s">
        <v>139</v>
      </c>
      <c r="F24" t="s">
        <v>138</v>
      </c>
    </row>
    <row r="25" spans="1:7">
      <c r="E25" t="s">
        <v>58</v>
      </c>
      <c r="F25">
        <f>SUMIF(Table24[Falmat Cable Spec],E25,Table24[Cable Length])</f>
        <v>58</v>
      </c>
    </row>
    <row r="26" spans="1:7">
      <c r="E26" t="s">
        <v>59</v>
      </c>
      <c r="F26">
        <f>SUMIF(Table24[Falmat Cable Spec],E26,Table24[Cable Length])</f>
        <v>139</v>
      </c>
    </row>
    <row r="27" spans="1:7">
      <c r="E27" t="s">
        <v>57</v>
      </c>
      <c r="F27">
        <f>SUMIF(Table24[Falmat Cable Spec],E27,Table24[Cable Length])</f>
        <v>0</v>
      </c>
    </row>
  </sheetData>
  <pageMargins left="0.7" right="0.7" top="0.75" bottom="0.75" header="0.3" footer="0.3"/>
  <pageSetup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30"/>
  <sheetViews>
    <sheetView workbookViewId="0">
      <selection activeCell="A3" sqref="A3:D28"/>
    </sheetView>
  </sheetViews>
  <sheetFormatPr defaultRowHeight="15"/>
  <cols>
    <col min="1" max="1" width="12.7109375" customWidth="1"/>
    <col min="2" max="2" width="11.28515625" customWidth="1"/>
    <col min="3" max="3" width="69.7109375" customWidth="1"/>
    <col min="4" max="4" width="13" customWidth="1"/>
  </cols>
  <sheetData>
    <row r="1" spans="1:4" ht="21">
      <c r="A1" s="3" t="s">
        <v>143</v>
      </c>
    </row>
    <row r="2" spans="1:4">
      <c r="A2" t="s">
        <v>95</v>
      </c>
      <c r="C2" s="4" t="s">
        <v>94</v>
      </c>
      <c r="D2" s="5">
        <f>DATE(2010,12,1)</f>
        <v>40513</v>
      </c>
    </row>
    <row r="4" spans="1:4">
      <c r="A4" s="7" t="s">
        <v>98</v>
      </c>
      <c r="B4" s="7" t="s">
        <v>99</v>
      </c>
      <c r="C4" s="1" t="s">
        <v>100</v>
      </c>
      <c r="D4" s="1" t="s">
        <v>101</v>
      </c>
    </row>
    <row r="5" spans="1:4">
      <c r="A5" s="8">
        <v>1</v>
      </c>
      <c r="B5" s="8">
        <v>2</v>
      </c>
      <c r="C5" t="s">
        <v>118</v>
      </c>
      <c r="D5" t="s">
        <v>115</v>
      </c>
    </row>
    <row r="6" spans="1:4">
      <c r="A6" s="9">
        <v>2</v>
      </c>
      <c r="B6" s="9">
        <v>1</v>
      </c>
      <c r="C6" t="s">
        <v>117</v>
      </c>
      <c r="D6" t="s">
        <v>102</v>
      </c>
    </row>
    <row r="7" spans="1:4">
      <c r="A7" s="9">
        <v>3</v>
      </c>
      <c r="B7" s="9">
        <v>1</v>
      </c>
      <c r="C7" t="s">
        <v>141</v>
      </c>
      <c r="D7" t="s">
        <v>103</v>
      </c>
    </row>
    <row r="8" spans="1:4">
      <c r="A8" s="9">
        <v>4</v>
      </c>
      <c r="B8" s="9">
        <v>1</v>
      </c>
      <c r="C8" t="s">
        <v>142</v>
      </c>
      <c r="D8" t="s">
        <v>104</v>
      </c>
    </row>
    <row r="9" spans="1:4">
      <c r="A9" s="9">
        <v>5</v>
      </c>
      <c r="B9" s="9">
        <v>1</v>
      </c>
      <c r="C9" t="s">
        <v>117</v>
      </c>
      <c r="D9" t="s">
        <v>105</v>
      </c>
    </row>
    <row r="10" spans="1:4">
      <c r="A10" s="9">
        <v>6</v>
      </c>
      <c r="B10" s="9">
        <v>1</v>
      </c>
      <c r="C10" t="s">
        <v>117</v>
      </c>
      <c r="D10" t="s">
        <v>106</v>
      </c>
    </row>
    <row r="11" spans="1:4">
      <c r="A11" s="9">
        <v>7</v>
      </c>
      <c r="B11" s="9">
        <v>1</v>
      </c>
      <c r="C11" t="s">
        <v>153</v>
      </c>
      <c r="D11" t="s">
        <v>107</v>
      </c>
    </row>
    <row r="12" spans="1:4">
      <c r="A12" s="9">
        <v>8</v>
      </c>
      <c r="B12" s="9">
        <v>1</v>
      </c>
      <c r="C12" t="s">
        <v>154</v>
      </c>
      <c r="D12" t="s">
        <v>108</v>
      </c>
    </row>
    <row r="13" spans="1:4">
      <c r="A13" s="9">
        <v>9</v>
      </c>
      <c r="B13" s="9">
        <v>1</v>
      </c>
      <c r="C13" t="s">
        <v>142</v>
      </c>
      <c r="D13" t="s">
        <v>109</v>
      </c>
    </row>
    <row r="14" spans="1:4">
      <c r="A14" s="11">
        <v>10</v>
      </c>
      <c r="B14" s="11">
        <v>1</v>
      </c>
      <c r="C14" s="12" t="s">
        <v>117</v>
      </c>
      <c r="D14" s="12" t="s">
        <v>110</v>
      </c>
    </row>
    <row r="15" spans="1:4">
      <c r="A15" s="9">
        <v>11</v>
      </c>
      <c r="B15" s="9">
        <v>1</v>
      </c>
      <c r="C15" t="s">
        <v>117</v>
      </c>
      <c r="D15" t="s">
        <v>111</v>
      </c>
    </row>
    <row r="16" spans="1:4">
      <c r="A16" s="9">
        <v>12</v>
      </c>
      <c r="B16" s="9">
        <v>1</v>
      </c>
      <c r="C16" t="s">
        <v>117</v>
      </c>
      <c r="D16" t="s">
        <v>112</v>
      </c>
    </row>
    <row r="17" spans="1:4">
      <c r="A17" s="9">
        <v>13</v>
      </c>
      <c r="B17" s="9">
        <v>1</v>
      </c>
      <c r="C17" t="s">
        <v>117</v>
      </c>
      <c r="D17" t="s">
        <v>113</v>
      </c>
    </row>
    <row r="18" spans="1:4">
      <c r="A18" s="9">
        <v>14</v>
      </c>
      <c r="B18" s="9">
        <v>1</v>
      </c>
      <c r="C18" t="s">
        <v>142</v>
      </c>
      <c r="D18" t="s">
        <v>116</v>
      </c>
    </row>
    <row r="19" spans="1:4">
      <c r="A19" s="9">
        <v>15</v>
      </c>
      <c r="B19" s="8">
        <v>1</v>
      </c>
      <c r="C19" t="s">
        <v>144</v>
      </c>
      <c r="D19" t="s">
        <v>122</v>
      </c>
    </row>
    <row r="20" spans="1:4">
      <c r="A20" s="9">
        <v>16</v>
      </c>
      <c r="B20" s="9">
        <v>1</v>
      </c>
      <c r="C20" t="s">
        <v>145</v>
      </c>
      <c r="D20" t="s">
        <v>123</v>
      </c>
    </row>
    <row r="21" spans="1:4">
      <c r="A21" s="9">
        <v>17</v>
      </c>
      <c r="B21" s="9">
        <v>1</v>
      </c>
      <c r="C21" t="s">
        <v>146</v>
      </c>
      <c r="D21" t="s">
        <v>124</v>
      </c>
    </row>
    <row r="22" spans="1:4">
      <c r="A22" s="9">
        <v>18</v>
      </c>
      <c r="B22" s="9">
        <v>1</v>
      </c>
      <c r="C22" t="s">
        <v>150</v>
      </c>
      <c r="D22" t="s">
        <v>125</v>
      </c>
    </row>
    <row r="23" spans="1:4">
      <c r="A23" s="9">
        <v>19</v>
      </c>
      <c r="B23" s="9">
        <v>1</v>
      </c>
      <c r="C23" t="s">
        <v>151</v>
      </c>
      <c r="D23" t="s">
        <v>126</v>
      </c>
    </row>
    <row r="24" spans="1:4">
      <c r="A24" s="9">
        <v>20</v>
      </c>
      <c r="B24" s="9">
        <v>4</v>
      </c>
      <c r="C24" t="s">
        <v>152</v>
      </c>
      <c r="D24" t="s">
        <v>127</v>
      </c>
    </row>
    <row r="25" spans="1:4">
      <c r="A25" s="9">
        <v>21</v>
      </c>
      <c r="B25" s="9">
        <v>5</v>
      </c>
      <c r="C25" t="s">
        <v>149</v>
      </c>
      <c r="D25" t="s">
        <v>131</v>
      </c>
    </row>
    <row r="26" spans="1:4">
      <c r="A26" s="11">
        <v>22</v>
      </c>
      <c r="B26" s="11">
        <v>1</v>
      </c>
      <c r="C26" s="12" t="s">
        <v>117</v>
      </c>
      <c r="D26" s="12" t="s">
        <v>136</v>
      </c>
    </row>
    <row r="27" spans="1:4">
      <c r="A27" s="9">
        <v>23</v>
      </c>
      <c r="B27" s="9">
        <v>5</v>
      </c>
      <c r="C27" t="s">
        <v>147</v>
      </c>
    </row>
    <row r="28" spans="1:4">
      <c r="A28" s="9">
        <v>24</v>
      </c>
      <c r="B28" s="10">
        <v>5</v>
      </c>
      <c r="C28" s="6" t="s">
        <v>148</v>
      </c>
      <c r="D28" s="6"/>
    </row>
    <row r="29" spans="1:4">
      <c r="A29" s="6"/>
      <c r="B29" s="6"/>
      <c r="C29" s="6"/>
      <c r="D29" s="6"/>
    </row>
    <row r="30" spans="1:4">
      <c r="A30" t="s">
        <v>140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R84"/>
  <sheetViews>
    <sheetView tabSelected="1" topLeftCell="A7" zoomScaleNormal="100" workbookViewId="0">
      <selection activeCell="B12" sqref="B12"/>
    </sheetView>
  </sheetViews>
  <sheetFormatPr defaultRowHeight="11.25"/>
  <cols>
    <col min="1" max="3" width="9.140625" style="17"/>
    <col min="4" max="4" width="18.140625" style="17" customWidth="1"/>
    <col min="5" max="5" width="9.140625" style="17"/>
    <col min="6" max="6" width="9.140625" style="17" customWidth="1"/>
    <col min="7" max="8" width="9.140625" style="17"/>
    <col min="9" max="9" width="19" style="17" customWidth="1"/>
    <col min="10" max="10" width="15.85546875" style="17" customWidth="1"/>
    <col min="11" max="16" width="9.140625" style="17"/>
    <col min="17" max="17" width="17.85546875" style="17" customWidth="1"/>
    <col min="18" max="16384" width="9.140625" style="17"/>
  </cols>
  <sheetData>
    <row r="1" spans="1:18" ht="29.25" customHeight="1">
      <c r="A1" s="20" t="s">
        <v>303</v>
      </c>
      <c r="B1" s="20" t="s">
        <v>304</v>
      </c>
      <c r="C1" s="20" t="s">
        <v>336</v>
      </c>
      <c r="D1" s="20" t="s">
        <v>305</v>
      </c>
      <c r="E1" s="20" t="s">
        <v>308</v>
      </c>
      <c r="F1" s="20" t="s">
        <v>333</v>
      </c>
      <c r="G1" s="20" t="s">
        <v>337</v>
      </c>
      <c r="H1" s="20" t="s">
        <v>334</v>
      </c>
      <c r="I1" s="20" t="s">
        <v>335</v>
      </c>
      <c r="J1" s="20" t="s">
        <v>306</v>
      </c>
      <c r="N1" s="17" t="s">
        <v>258</v>
      </c>
    </row>
    <row r="2" spans="1:18">
      <c r="A2" s="17">
        <v>1</v>
      </c>
      <c r="B2" s="17" t="s">
        <v>310</v>
      </c>
      <c r="D2" s="17" t="str">
        <f>CONCATENATE("J1-",N2,"-5")</f>
        <v>J1-1-5</v>
      </c>
      <c r="F2" s="17">
        <v>4</v>
      </c>
      <c r="G2" s="17" t="s">
        <v>313</v>
      </c>
      <c r="H2" s="17" t="s">
        <v>324</v>
      </c>
      <c r="I2" s="17" t="str">
        <f>CONCATENATE("J1-",N2,"-1")</f>
        <v>J1-1-1</v>
      </c>
      <c r="J2" s="17" t="s">
        <v>307</v>
      </c>
      <c r="N2" s="17">
        <v>1</v>
      </c>
    </row>
    <row r="3" spans="1:18">
      <c r="A3" s="17">
        <v>2</v>
      </c>
      <c r="B3" s="17" t="s">
        <v>311</v>
      </c>
      <c r="D3" s="17" t="str">
        <f>CONCATENATE("J1-",N3,"-6")</f>
        <v>J1-1-6</v>
      </c>
      <c r="F3" s="17">
        <v>6</v>
      </c>
      <c r="G3" s="17" t="s">
        <v>314</v>
      </c>
      <c r="H3" s="17" t="s">
        <v>325</v>
      </c>
      <c r="I3" s="17" t="str">
        <f>CONCATENATE("J1-",N3,"-2")</f>
        <v>J1-1-2</v>
      </c>
      <c r="N3" s="17">
        <v>1</v>
      </c>
    </row>
    <row r="4" spans="1:18">
      <c r="A4" s="17">
        <v>3</v>
      </c>
      <c r="B4" s="17" t="s">
        <v>312</v>
      </c>
      <c r="D4" s="17" t="str">
        <f>CONCATENATE("J1-",N4,"-3")</f>
        <v>J1-1-3</v>
      </c>
      <c r="F4" s="17">
        <v>5</v>
      </c>
      <c r="G4" s="17" t="s">
        <v>315</v>
      </c>
      <c r="H4" s="17" t="s">
        <v>326</v>
      </c>
      <c r="I4" s="17" t="str">
        <f>CONCATENATE("J1-",N4,"-10")</f>
        <v>J1-1-10</v>
      </c>
      <c r="N4" s="17">
        <v>1</v>
      </c>
    </row>
    <row r="5" spans="1:18">
      <c r="Q5" s="27" t="s">
        <v>320</v>
      </c>
      <c r="R5" s="17">
        <v>54</v>
      </c>
    </row>
    <row r="6" spans="1:18">
      <c r="A6" s="17">
        <v>7</v>
      </c>
      <c r="B6" s="17" t="s">
        <v>310</v>
      </c>
      <c r="D6" s="17" t="str">
        <f>CONCATENATE("J1-",N6,"-5")</f>
        <v>J1-2-5</v>
      </c>
      <c r="F6" s="17">
        <v>10</v>
      </c>
      <c r="G6" s="17" t="s">
        <v>313</v>
      </c>
      <c r="H6" s="17" t="s">
        <v>327</v>
      </c>
      <c r="I6" s="17" t="str">
        <f>CONCATENATE("J1-",N6,"-1")</f>
        <v>J1-2-1</v>
      </c>
      <c r="J6" s="17" t="s">
        <v>307</v>
      </c>
      <c r="N6" s="17">
        <f>N2+1</f>
        <v>2</v>
      </c>
      <c r="Q6" s="27" t="s">
        <v>321</v>
      </c>
      <c r="R6" s="17">
        <v>18</v>
      </c>
    </row>
    <row r="7" spans="1:18">
      <c r="A7" s="17">
        <v>8</v>
      </c>
      <c r="B7" s="17" t="s">
        <v>311</v>
      </c>
      <c r="D7" s="17" t="str">
        <f>CONCATENATE("J1-",N7,"-6")</f>
        <v>J1-2-6</v>
      </c>
      <c r="F7" s="17">
        <v>12</v>
      </c>
      <c r="G7" s="17" t="s">
        <v>314</v>
      </c>
      <c r="H7" s="17" t="s">
        <v>328</v>
      </c>
      <c r="I7" s="17" t="str">
        <f>CONCATENATE("J1-",N7,"-2")</f>
        <v>J1-2-2</v>
      </c>
      <c r="N7" s="17">
        <f>N3+1</f>
        <v>2</v>
      </c>
      <c r="Q7" s="17" t="s">
        <v>319</v>
      </c>
      <c r="R7" s="17">
        <v>4.2</v>
      </c>
    </row>
    <row r="8" spans="1:18">
      <c r="A8" s="17">
        <v>9</v>
      </c>
      <c r="B8" s="17" t="s">
        <v>312</v>
      </c>
      <c r="D8" s="17" t="str">
        <f>CONCATENATE("J1-",N8,"-3")</f>
        <v>J1-2-3</v>
      </c>
      <c r="F8" s="17">
        <v>11</v>
      </c>
      <c r="G8" s="17" t="s">
        <v>315</v>
      </c>
      <c r="H8" s="17" t="s">
        <v>329</v>
      </c>
      <c r="I8" s="17" t="str">
        <f>CONCATENATE("J1-",N8,"-10")</f>
        <v>J1-2-10</v>
      </c>
      <c r="N8" s="17">
        <f>N4+1</f>
        <v>2</v>
      </c>
      <c r="Q8" s="17" t="s">
        <v>322</v>
      </c>
      <c r="R8" s="17">
        <f>(R5+R6)*R7</f>
        <v>302.40000000000003</v>
      </c>
    </row>
    <row r="9" spans="1:18">
      <c r="Q9" s="17" t="s">
        <v>323</v>
      </c>
      <c r="R9" s="17">
        <f>R8/25.4</f>
        <v>11.905511811023624</v>
      </c>
    </row>
    <row r="10" spans="1:18">
      <c r="A10" s="17">
        <v>13</v>
      </c>
      <c r="B10" s="17" t="s">
        <v>310</v>
      </c>
      <c r="D10" s="17" t="str">
        <f>CONCATENATE("J1-",N10,"-5")</f>
        <v>J1-3-5</v>
      </c>
      <c r="F10" s="17">
        <v>16</v>
      </c>
      <c r="G10" s="17" t="s">
        <v>313</v>
      </c>
      <c r="H10" s="17" t="s">
        <v>330</v>
      </c>
      <c r="I10" s="17" t="str">
        <f>CONCATENATE("J1-",N10,"-1")</f>
        <v>J1-3-1</v>
      </c>
      <c r="J10" s="17" t="s">
        <v>307</v>
      </c>
      <c r="N10" s="17">
        <f>N6+1</f>
        <v>3</v>
      </c>
    </row>
    <row r="11" spans="1:18">
      <c r="A11" s="17">
        <v>14</v>
      </c>
      <c r="B11" s="17" t="s">
        <v>311</v>
      </c>
      <c r="D11" s="17" t="str">
        <f>CONCATENATE("J1-",N11,"-6")</f>
        <v>J1-3-6</v>
      </c>
      <c r="F11" s="17">
        <v>18</v>
      </c>
      <c r="G11" s="17" t="s">
        <v>314</v>
      </c>
      <c r="H11" s="17" t="s">
        <v>331</v>
      </c>
      <c r="I11" s="17" t="str">
        <f>CONCATENATE("J1-",N11,"-2")</f>
        <v>J1-3-2</v>
      </c>
      <c r="N11" s="17">
        <f>N7+1</f>
        <v>3</v>
      </c>
    </row>
    <row r="12" spans="1:18">
      <c r="A12" s="17">
        <v>15</v>
      </c>
      <c r="B12" s="17" t="s">
        <v>312</v>
      </c>
      <c r="D12" s="17" t="str">
        <f>CONCATENATE("J1-",N12,"-3")</f>
        <v>J1-3-3</v>
      </c>
      <c r="F12" s="17">
        <v>17</v>
      </c>
      <c r="G12" s="17" t="s">
        <v>315</v>
      </c>
      <c r="H12" s="17" t="s">
        <v>332</v>
      </c>
      <c r="I12" s="17" t="str">
        <f>CONCATENATE("J1-",N12,"-10")</f>
        <v>J1-3-10</v>
      </c>
      <c r="N12" s="17">
        <f>N8+1</f>
        <v>3</v>
      </c>
    </row>
    <row r="14" spans="1:18">
      <c r="A14" s="17">
        <f>A10+6</f>
        <v>19</v>
      </c>
      <c r="B14" s="17" t="s">
        <v>310</v>
      </c>
      <c r="D14" s="17" t="str">
        <f>CONCATENATE("J1-",N14,"-5")</f>
        <v>J1-4-5</v>
      </c>
      <c r="F14" s="17">
        <f>F10+6</f>
        <v>22</v>
      </c>
      <c r="G14" s="17" t="s">
        <v>313</v>
      </c>
      <c r="I14" s="17" t="str">
        <f>CONCATENATE("J1-",N14,"-1")</f>
        <v>J1-4-1</v>
      </c>
      <c r="J14" s="17" t="s">
        <v>307</v>
      </c>
      <c r="N14" s="17">
        <f t="shared" ref="N14:N16" si="0">N10+1</f>
        <v>4</v>
      </c>
    </row>
    <row r="15" spans="1:18">
      <c r="A15" s="17">
        <f>A11+6</f>
        <v>20</v>
      </c>
      <c r="B15" s="17" t="s">
        <v>311</v>
      </c>
      <c r="D15" s="17" t="str">
        <f>CONCATENATE("J1-",N15,"-6")</f>
        <v>J1-4-6</v>
      </c>
      <c r="F15" s="17">
        <f>F11+6</f>
        <v>24</v>
      </c>
      <c r="G15" s="17" t="s">
        <v>314</v>
      </c>
      <c r="I15" s="17" t="str">
        <f>CONCATENATE("J1-",N15,"-2")</f>
        <v>J1-4-2</v>
      </c>
      <c r="N15" s="17">
        <f t="shared" si="0"/>
        <v>4</v>
      </c>
    </row>
    <row r="16" spans="1:18">
      <c r="A16" s="17">
        <f>A12+6</f>
        <v>21</v>
      </c>
      <c r="B16" s="17" t="s">
        <v>312</v>
      </c>
      <c r="D16" s="17" t="str">
        <f>CONCATENATE("J1-",N16,"-3")</f>
        <v>J1-4-3</v>
      </c>
      <c r="F16" s="17">
        <f>F12+6</f>
        <v>23</v>
      </c>
      <c r="G16" s="17" t="s">
        <v>315</v>
      </c>
      <c r="I16" s="17" t="str">
        <f>CONCATENATE("J1-",N16,"-10")</f>
        <v>J1-4-10</v>
      </c>
      <c r="N16" s="17">
        <f t="shared" si="0"/>
        <v>4</v>
      </c>
    </row>
    <row r="18" spans="1:14">
      <c r="A18" s="17">
        <f>A14+6</f>
        <v>25</v>
      </c>
      <c r="B18" s="17" t="s">
        <v>310</v>
      </c>
      <c r="D18" s="17" t="str">
        <f>CONCATENATE("J1-",N18,"-5")</f>
        <v>J1-5-5</v>
      </c>
      <c r="F18" s="17">
        <f>F14+6</f>
        <v>28</v>
      </c>
      <c r="G18" s="17" t="s">
        <v>339</v>
      </c>
      <c r="I18" s="17" t="str">
        <f>CONCATENATE("J1-",N18,"-1")</f>
        <v>J1-5-1</v>
      </c>
      <c r="J18" s="17" t="s">
        <v>307</v>
      </c>
      <c r="N18" s="17">
        <f t="shared" ref="N18:N20" si="1">N14+1</f>
        <v>5</v>
      </c>
    </row>
    <row r="19" spans="1:14">
      <c r="A19" s="17">
        <f>A15+6</f>
        <v>26</v>
      </c>
      <c r="B19" s="17" t="s">
        <v>311</v>
      </c>
      <c r="D19" s="17" t="str">
        <f>CONCATENATE("J1-",N19,"-6")</f>
        <v>J1-5-6</v>
      </c>
      <c r="F19" s="17">
        <f>F15+6</f>
        <v>30</v>
      </c>
      <c r="G19" s="17" t="s">
        <v>55</v>
      </c>
      <c r="I19" s="17" t="str">
        <f>CONCATENATE("J1-",N19,"-2")</f>
        <v>J1-5-2</v>
      </c>
      <c r="N19" s="17">
        <f t="shared" si="1"/>
        <v>5</v>
      </c>
    </row>
    <row r="20" spans="1:14">
      <c r="A20" s="17">
        <f>A16+6</f>
        <v>27</v>
      </c>
      <c r="B20" s="17" t="s">
        <v>312</v>
      </c>
      <c r="D20" s="17" t="str">
        <f>CONCATENATE("J1-",N20,"-3")</f>
        <v>J1-5-3</v>
      </c>
      <c r="F20" s="17">
        <f>F16+6</f>
        <v>29</v>
      </c>
      <c r="G20" s="17" t="s">
        <v>55</v>
      </c>
      <c r="I20" s="17" t="str">
        <f>CONCATENATE("J1-",N20,"-10")</f>
        <v>J1-5-10</v>
      </c>
      <c r="N20" s="17">
        <f t="shared" si="1"/>
        <v>5</v>
      </c>
    </row>
    <row r="22" spans="1:14">
      <c r="A22" s="17">
        <f>A18+6</f>
        <v>31</v>
      </c>
      <c r="B22" s="17" t="s">
        <v>310</v>
      </c>
      <c r="D22" s="17" t="str">
        <f>CONCATENATE("J1-",N22,"-5")</f>
        <v>J1-6-5</v>
      </c>
      <c r="F22" s="17">
        <f>F18+6</f>
        <v>34</v>
      </c>
      <c r="G22" s="17" t="s">
        <v>313</v>
      </c>
      <c r="I22" s="17" t="str">
        <f>CONCATENATE("J1-",N22,"-1")</f>
        <v>J1-6-1</v>
      </c>
      <c r="J22" s="17" t="s">
        <v>307</v>
      </c>
      <c r="N22" s="17">
        <f t="shared" ref="N22:N24" si="2">N18+1</f>
        <v>6</v>
      </c>
    </row>
    <row r="23" spans="1:14">
      <c r="A23" s="17">
        <f>A19+6</f>
        <v>32</v>
      </c>
      <c r="B23" s="17" t="s">
        <v>311</v>
      </c>
      <c r="D23" s="17" t="str">
        <f>CONCATENATE("J1-",N23,"-6")</f>
        <v>J1-6-6</v>
      </c>
      <c r="F23" s="17">
        <f>F19+6</f>
        <v>36</v>
      </c>
      <c r="G23" s="17" t="s">
        <v>314</v>
      </c>
      <c r="I23" s="17" t="str">
        <f>CONCATENATE("J1-",N23,"-2")</f>
        <v>J1-6-2</v>
      </c>
      <c r="N23" s="17">
        <f t="shared" si="2"/>
        <v>6</v>
      </c>
    </row>
    <row r="24" spans="1:14">
      <c r="A24" s="17">
        <f>A20+6</f>
        <v>33</v>
      </c>
      <c r="B24" s="17" t="s">
        <v>312</v>
      </c>
      <c r="D24" s="17" t="str">
        <f>CONCATENATE("J1-",N24,"-3")</f>
        <v>J1-6-3</v>
      </c>
      <c r="F24" s="17">
        <f>F20+6</f>
        <v>35</v>
      </c>
      <c r="G24" s="17" t="s">
        <v>315</v>
      </c>
      <c r="I24" s="17" t="str">
        <f>CONCATENATE("J1-",N24,"-10")</f>
        <v>J1-6-10</v>
      </c>
      <c r="N24" s="17">
        <f t="shared" si="2"/>
        <v>6</v>
      </c>
    </row>
    <row r="26" spans="1:14">
      <c r="A26" s="17">
        <f t="shared" ref="A26:A28" si="3">A22+6</f>
        <v>37</v>
      </c>
      <c r="B26" s="17" t="s">
        <v>310</v>
      </c>
      <c r="D26" s="17" t="str">
        <f>CONCATENATE("J1-",N26,"-5")</f>
        <v>J1-7-5</v>
      </c>
      <c r="F26" s="17">
        <f>F22+6</f>
        <v>40</v>
      </c>
      <c r="G26" s="17" t="s">
        <v>313</v>
      </c>
      <c r="I26" s="17" t="str">
        <f>CONCATENATE("J1-",N26,"-1")</f>
        <v>J1-7-1</v>
      </c>
      <c r="J26" s="17" t="s">
        <v>307</v>
      </c>
      <c r="N26" s="17">
        <f t="shared" ref="N26:N28" si="4">N22+1</f>
        <v>7</v>
      </c>
    </row>
    <row r="27" spans="1:14">
      <c r="A27" s="17">
        <f t="shared" si="3"/>
        <v>38</v>
      </c>
      <c r="B27" s="17" t="s">
        <v>311</v>
      </c>
      <c r="D27" s="17" t="str">
        <f>CONCATENATE("J1-",N27,"-6")</f>
        <v>J1-7-6</v>
      </c>
      <c r="F27" s="17">
        <f>F23+6</f>
        <v>42</v>
      </c>
      <c r="G27" s="17" t="s">
        <v>314</v>
      </c>
      <c r="I27" s="17" t="str">
        <f>CONCATENATE("J1-",N27,"-2")</f>
        <v>J1-7-2</v>
      </c>
      <c r="N27" s="17">
        <f t="shared" si="4"/>
        <v>7</v>
      </c>
    </row>
    <row r="28" spans="1:14">
      <c r="A28" s="17">
        <f t="shared" si="3"/>
        <v>39</v>
      </c>
      <c r="B28" s="17" t="s">
        <v>312</v>
      </c>
      <c r="D28" s="17" t="str">
        <f>CONCATENATE("J1-",N28,"-3")</f>
        <v>J1-7-3</v>
      </c>
      <c r="F28" s="17">
        <f>F24+6</f>
        <v>41</v>
      </c>
      <c r="G28" s="17" t="s">
        <v>315</v>
      </c>
      <c r="I28" s="17" t="str">
        <f>CONCATENATE("J1-",N28,"-10")</f>
        <v>J1-7-10</v>
      </c>
      <c r="N28" s="17">
        <f t="shared" si="4"/>
        <v>7</v>
      </c>
    </row>
    <row r="30" spans="1:14">
      <c r="A30" s="17">
        <f t="shared" ref="A30:A32" si="5">A26+6</f>
        <v>43</v>
      </c>
      <c r="B30" s="17" t="s">
        <v>310</v>
      </c>
      <c r="D30" s="17" t="str">
        <f>CONCATENATE("J1-",N30,"-5")</f>
        <v>J1-8-5</v>
      </c>
      <c r="F30" s="17">
        <f t="shared" ref="F30:F32" si="6">F26+6</f>
        <v>46</v>
      </c>
      <c r="G30" s="17" t="s">
        <v>313</v>
      </c>
      <c r="I30" s="17" t="str">
        <f>CONCATENATE("J1-",N30,"-1")</f>
        <v>J1-8-1</v>
      </c>
      <c r="J30" s="17" t="s">
        <v>307</v>
      </c>
      <c r="N30" s="17">
        <f t="shared" ref="N30:N32" si="7">N26+1</f>
        <v>8</v>
      </c>
    </row>
    <row r="31" spans="1:14">
      <c r="A31" s="17">
        <f t="shared" si="5"/>
        <v>44</v>
      </c>
      <c r="B31" s="17" t="s">
        <v>311</v>
      </c>
      <c r="D31" s="17" t="str">
        <f>CONCATENATE("J1-",N31,"-6")</f>
        <v>J1-8-6</v>
      </c>
      <c r="F31" s="17">
        <f t="shared" si="6"/>
        <v>48</v>
      </c>
      <c r="G31" s="17" t="s">
        <v>314</v>
      </c>
      <c r="I31" s="17" t="str">
        <f>CONCATENATE("J1-",N31,"-2")</f>
        <v>J1-8-2</v>
      </c>
      <c r="N31" s="17">
        <f t="shared" si="7"/>
        <v>8</v>
      </c>
    </row>
    <row r="32" spans="1:14">
      <c r="A32" s="17">
        <f t="shared" si="5"/>
        <v>45</v>
      </c>
      <c r="B32" s="17" t="s">
        <v>312</v>
      </c>
      <c r="D32" s="17" t="str">
        <f>CONCATENATE("J1-",N32,"-3")</f>
        <v>J1-8-3</v>
      </c>
      <c r="F32" s="17">
        <f t="shared" si="6"/>
        <v>47</v>
      </c>
      <c r="G32" s="17" t="s">
        <v>315</v>
      </c>
      <c r="I32" s="17" t="str">
        <f>CONCATENATE("J1-",N32,"-10")</f>
        <v>J1-8-10</v>
      </c>
      <c r="N32" s="17">
        <f t="shared" si="7"/>
        <v>8</v>
      </c>
    </row>
    <row r="34" spans="1:14">
      <c r="A34" s="17">
        <f t="shared" ref="A34:A36" si="8">A30+6</f>
        <v>49</v>
      </c>
      <c r="B34" s="17" t="s">
        <v>310</v>
      </c>
      <c r="D34" s="17" t="str">
        <f>CONCATENATE("J1-",N34,"-5")</f>
        <v>J1-9-5</v>
      </c>
      <c r="F34" s="17">
        <f t="shared" ref="F34:F36" si="9">F30+6</f>
        <v>52</v>
      </c>
      <c r="G34" s="17" t="s">
        <v>313</v>
      </c>
      <c r="I34" s="17" t="str">
        <f>CONCATENATE("J1-",N34,"-1")</f>
        <v>J1-9-1</v>
      </c>
      <c r="J34" s="17" t="s">
        <v>307</v>
      </c>
      <c r="N34" s="17">
        <f t="shared" ref="N34:N84" si="10">N30+1</f>
        <v>9</v>
      </c>
    </row>
    <row r="35" spans="1:14">
      <c r="A35" s="17">
        <f t="shared" si="8"/>
        <v>50</v>
      </c>
      <c r="B35" s="17" t="s">
        <v>311</v>
      </c>
      <c r="D35" s="17" t="str">
        <f>CONCATENATE("J1-",N35,"-6")</f>
        <v>J1-9-6</v>
      </c>
      <c r="F35" s="17">
        <f t="shared" si="9"/>
        <v>54</v>
      </c>
      <c r="G35" s="17" t="s">
        <v>314</v>
      </c>
      <c r="I35" s="17" t="str">
        <f>CONCATENATE("J1-",N35,"-2")</f>
        <v>J1-9-2</v>
      </c>
      <c r="N35" s="17">
        <f t="shared" si="10"/>
        <v>9</v>
      </c>
    </row>
    <row r="36" spans="1:14">
      <c r="A36" s="17">
        <f t="shared" si="8"/>
        <v>51</v>
      </c>
      <c r="B36" s="17" t="s">
        <v>312</v>
      </c>
      <c r="D36" s="17" t="str">
        <f>CONCATENATE("J1-",N36,"-3")</f>
        <v>J1-9-3</v>
      </c>
      <c r="F36" s="17">
        <f t="shared" si="9"/>
        <v>53</v>
      </c>
      <c r="G36" s="17" t="s">
        <v>315</v>
      </c>
      <c r="I36" s="17" t="str">
        <f>CONCATENATE("J1-",N36,"-10")</f>
        <v>J1-9-10</v>
      </c>
      <c r="N36" s="17">
        <f t="shared" si="10"/>
        <v>9</v>
      </c>
    </row>
    <row r="38" spans="1:14">
      <c r="A38" s="17">
        <f t="shared" ref="A38:A40" si="11">A34+6</f>
        <v>55</v>
      </c>
      <c r="B38" s="17" t="s">
        <v>310</v>
      </c>
      <c r="D38" s="17" t="str">
        <f>CONCATENATE("J1-",N38,"-5")</f>
        <v>J1-10-5</v>
      </c>
      <c r="F38" s="17">
        <f t="shared" ref="F38:F40" si="12">F34+6</f>
        <v>58</v>
      </c>
      <c r="G38" s="17" t="s">
        <v>313</v>
      </c>
      <c r="I38" s="17" t="str">
        <f>CONCATENATE("J1-",N38,"-1")</f>
        <v>J1-10-1</v>
      </c>
      <c r="J38" s="17" t="s">
        <v>307</v>
      </c>
      <c r="N38" s="17">
        <f t="shared" si="10"/>
        <v>10</v>
      </c>
    </row>
    <row r="39" spans="1:14">
      <c r="A39" s="17">
        <f t="shared" si="11"/>
        <v>56</v>
      </c>
      <c r="B39" s="17" t="s">
        <v>311</v>
      </c>
      <c r="D39" s="17" t="str">
        <f>CONCATENATE("J1-",N39,"-6")</f>
        <v>J1-10-6</v>
      </c>
      <c r="F39" s="17">
        <f t="shared" si="12"/>
        <v>60</v>
      </c>
      <c r="G39" s="17" t="s">
        <v>314</v>
      </c>
      <c r="I39" s="17" t="str">
        <f>CONCATENATE("J1-",N39,"-2")</f>
        <v>J1-10-2</v>
      </c>
      <c r="N39" s="17">
        <f t="shared" si="10"/>
        <v>10</v>
      </c>
    </row>
    <row r="40" spans="1:14">
      <c r="A40" s="17">
        <f t="shared" si="11"/>
        <v>57</v>
      </c>
      <c r="B40" s="17" t="s">
        <v>312</v>
      </c>
      <c r="D40" s="17" t="str">
        <f>CONCATENATE("J1-",N40,"-3")</f>
        <v>J1-10-3</v>
      </c>
      <c r="F40" s="17">
        <f t="shared" si="12"/>
        <v>59</v>
      </c>
      <c r="G40" s="17" t="s">
        <v>315</v>
      </c>
      <c r="I40" s="17" t="str">
        <f>CONCATENATE("J1-",N40,"-10")</f>
        <v>J1-10-10</v>
      </c>
      <c r="N40" s="17">
        <f t="shared" si="10"/>
        <v>10</v>
      </c>
    </row>
    <row r="42" spans="1:14">
      <c r="A42" s="17">
        <f t="shared" ref="A42:A44" si="13">A38+6</f>
        <v>61</v>
      </c>
      <c r="B42" s="17" t="s">
        <v>310</v>
      </c>
      <c r="D42" s="17" t="str">
        <f>CONCATENATE("J1-",N42,"-5")</f>
        <v>J1-11-5</v>
      </c>
      <c r="F42" s="17">
        <f t="shared" ref="F42:F44" si="14">F38+6</f>
        <v>64</v>
      </c>
      <c r="G42" s="17" t="s">
        <v>313</v>
      </c>
      <c r="I42" s="17" t="str">
        <f>CONCATENATE("J1-",N42,"-1")</f>
        <v>J1-11-1</v>
      </c>
      <c r="J42" s="17" t="s">
        <v>307</v>
      </c>
      <c r="N42" s="17">
        <f t="shared" si="10"/>
        <v>11</v>
      </c>
    </row>
    <row r="43" spans="1:14">
      <c r="A43" s="17">
        <f t="shared" si="13"/>
        <v>62</v>
      </c>
      <c r="B43" s="17" t="s">
        <v>311</v>
      </c>
      <c r="D43" s="17" t="str">
        <f>CONCATENATE("J1-",N43,"-6")</f>
        <v>J1-11-6</v>
      </c>
      <c r="F43" s="17">
        <f t="shared" si="14"/>
        <v>66</v>
      </c>
      <c r="G43" s="17" t="s">
        <v>314</v>
      </c>
      <c r="I43" s="17" t="str">
        <f>CONCATENATE("J1-",N43,"-2")</f>
        <v>J1-11-2</v>
      </c>
      <c r="N43" s="17">
        <f t="shared" si="10"/>
        <v>11</v>
      </c>
    </row>
    <row r="44" spans="1:14">
      <c r="A44" s="17">
        <f t="shared" si="13"/>
        <v>63</v>
      </c>
      <c r="B44" s="17" t="s">
        <v>312</v>
      </c>
      <c r="D44" s="17" t="str">
        <f>CONCATENATE("J1-",N44,"-3")</f>
        <v>J1-11-3</v>
      </c>
      <c r="F44" s="17">
        <f t="shared" si="14"/>
        <v>65</v>
      </c>
      <c r="G44" s="17" t="s">
        <v>315</v>
      </c>
      <c r="I44" s="17" t="str">
        <f>CONCATENATE("J1-",N44,"-10")</f>
        <v>J1-11-10</v>
      </c>
      <c r="N44" s="17">
        <f t="shared" si="10"/>
        <v>11</v>
      </c>
    </row>
    <row r="46" spans="1:14">
      <c r="A46" s="17">
        <f t="shared" ref="A46:A48" si="15">A42+6</f>
        <v>67</v>
      </c>
      <c r="B46" s="17" t="s">
        <v>310</v>
      </c>
      <c r="D46" s="17" t="str">
        <f>CONCATENATE("J1-",N46,"-5")</f>
        <v>J1-12-5</v>
      </c>
      <c r="F46" s="17">
        <f t="shared" ref="F46:F48" si="16">F42+6</f>
        <v>70</v>
      </c>
      <c r="G46" s="17" t="s">
        <v>313</v>
      </c>
      <c r="I46" s="17" t="str">
        <f>CONCATENATE("J1-",N46,"-1")</f>
        <v>J1-12-1</v>
      </c>
      <c r="J46" s="17" t="s">
        <v>307</v>
      </c>
      <c r="N46" s="17">
        <f t="shared" si="10"/>
        <v>12</v>
      </c>
    </row>
    <row r="47" spans="1:14">
      <c r="A47" s="17">
        <f t="shared" si="15"/>
        <v>68</v>
      </c>
      <c r="B47" s="17" t="s">
        <v>311</v>
      </c>
      <c r="D47" s="17" t="str">
        <f>CONCATENATE("J1-",N47,"-6")</f>
        <v>J1-12-6</v>
      </c>
      <c r="F47" s="17">
        <f t="shared" si="16"/>
        <v>72</v>
      </c>
      <c r="G47" s="17" t="s">
        <v>314</v>
      </c>
      <c r="I47" s="17" t="str">
        <f>CONCATENATE("J1-",N47,"-2")</f>
        <v>J1-12-2</v>
      </c>
      <c r="N47" s="17">
        <f t="shared" si="10"/>
        <v>12</v>
      </c>
    </row>
    <row r="48" spans="1:14">
      <c r="A48" s="17">
        <f t="shared" si="15"/>
        <v>69</v>
      </c>
      <c r="B48" s="17" t="s">
        <v>312</v>
      </c>
      <c r="D48" s="17" t="str">
        <f>CONCATENATE("J1-",N48,"-3")</f>
        <v>J1-12-3</v>
      </c>
      <c r="F48" s="17">
        <f t="shared" si="16"/>
        <v>71</v>
      </c>
      <c r="G48" s="17" t="s">
        <v>315</v>
      </c>
      <c r="I48" s="17" t="str">
        <f>CONCATENATE("J1-",N48,"-10")</f>
        <v>J1-12-10</v>
      </c>
      <c r="N48" s="17">
        <f t="shared" si="10"/>
        <v>12</v>
      </c>
    </row>
    <row r="50" spans="1:14">
      <c r="A50" s="17">
        <f t="shared" ref="A50:A52" si="17">A46+6</f>
        <v>73</v>
      </c>
      <c r="B50" s="17" t="s">
        <v>310</v>
      </c>
      <c r="D50" s="17" t="str">
        <f>CONCATENATE("J1-",N50,"-5")</f>
        <v>J1-13-5</v>
      </c>
      <c r="F50" s="17">
        <f t="shared" ref="F50:F52" si="18">F46+6</f>
        <v>76</v>
      </c>
      <c r="G50" s="17" t="s">
        <v>313</v>
      </c>
      <c r="I50" s="17" t="str">
        <f>CONCATENATE("J1-",N50,"-1")</f>
        <v>J1-13-1</v>
      </c>
      <c r="J50" s="17" t="s">
        <v>307</v>
      </c>
      <c r="N50" s="17">
        <f t="shared" si="10"/>
        <v>13</v>
      </c>
    </row>
    <row r="51" spans="1:14">
      <c r="A51" s="17">
        <f t="shared" si="17"/>
        <v>74</v>
      </c>
      <c r="B51" s="17" t="s">
        <v>311</v>
      </c>
      <c r="D51" s="17" t="str">
        <f>CONCATENATE("J1-",N51,"-6")</f>
        <v>J1-13-6</v>
      </c>
      <c r="F51" s="17">
        <f t="shared" si="18"/>
        <v>78</v>
      </c>
      <c r="G51" s="17" t="s">
        <v>314</v>
      </c>
      <c r="I51" s="17" t="str">
        <f>CONCATENATE("J1-",N51,"-2")</f>
        <v>J1-13-2</v>
      </c>
      <c r="N51" s="17">
        <f t="shared" si="10"/>
        <v>13</v>
      </c>
    </row>
    <row r="52" spans="1:14">
      <c r="A52" s="17">
        <f t="shared" si="17"/>
        <v>75</v>
      </c>
      <c r="B52" s="17" t="s">
        <v>312</v>
      </c>
      <c r="D52" s="17" t="str">
        <f>CONCATENATE("J1-",N52,"-3")</f>
        <v>J1-13-3</v>
      </c>
      <c r="F52" s="17">
        <f t="shared" si="18"/>
        <v>77</v>
      </c>
      <c r="G52" s="17" t="s">
        <v>315</v>
      </c>
      <c r="I52" s="17" t="str">
        <f>CONCATENATE("J1-",N52,"-10")</f>
        <v>J1-13-10</v>
      </c>
      <c r="N52" s="17">
        <f t="shared" si="10"/>
        <v>13</v>
      </c>
    </row>
    <row r="54" spans="1:14">
      <c r="A54" s="17">
        <f t="shared" ref="A54:A84" si="19">A50+6</f>
        <v>79</v>
      </c>
      <c r="B54" s="17" t="s">
        <v>310</v>
      </c>
      <c r="D54" s="17" t="str">
        <f>CONCATENATE("J1-",N54,"-5")</f>
        <v>J1-14-5</v>
      </c>
      <c r="F54" s="17">
        <f>F50+6</f>
        <v>82</v>
      </c>
      <c r="G54" s="17" t="s">
        <v>313</v>
      </c>
      <c r="I54" s="17" t="str">
        <f>CONCATENATE("J1-",N54,"-1")</f>
        <v>J1-14-1</v>
      </c>
      <c r="J54" s="17" t="s">
        <v>316</v>
      </c>
      <c r="N54" s="17">
        <f t="shared" si="10"/>
        <v>14</v>
      </c>
    </row>
    <row r="55" spans="1:14">
      <c r="A55" s="17">
        <f t="shared" si="19"/>
        <v>80</v>
      </c>
      <c r="B55" s="17" t="s">
        <v>311</v>
      </c>
      <c r="D55" s="17" t="str">
        <f>CONCATENATE("J1-",N55,"-6")</f>
        <v>J1-14-6</v>
      </c>
      <c r="F55" s="17">
        <f>F51+6</f>
        <v>84</v>
      </c>
      <c r="G55" s="17" t="s">
        <v>314</v>
      </c>
      <c r="I55" s="17" t="str">
        <f>CONCATENATE("J1-",N55,"-2")</f>
        <v>J1-14-2</v>
      </c>
      <c r="N55" s="17">
        <f t="shared" si="10"/>
        <v>14</v>
      </c>
    </row>
    <row r="56" spans="1:14">
      <c r="A56" s="17">
        <f t="shared" si="19"/>
        <v>81</v>
      </c>
      <c r="B56" s="17" t="s">
        <v>312</v>
      </c>
      <c r="D56" s="17" t="str">
        <f>CONCATENATE("J1-",N56,"-3")</f>
        <v>J1-14-3</v>
      </c>
      <c r="F56" s="17">
        <f>F52+6</f>
        <v>83</v>
      </c>
      <c r="G56" s="17" t="s">
        <v>315</v>
      </c>
      <c r="I56" s="17" t="str">
        <f>CONCATENATE("J1-",N56,"-10")</f>
        <v>J1-14-10</v>
      </c>
      <c r="N56" s="17">
        <f t="shared" si="10"/>
        <v>14</v>
      </c>
    </row>
    <row r="58" spans="1:14">
      <c r="A58" s="17">
        <f t="shared" ref="A58:A60" si="20">A54+6</f>
        <v>85</v>
      </c>
      <c r="B58" s="17" t="s">
        <v>310</v>
      </c>
      <c r="D58" s="17" t="str">
        <f>CONCATENATE("J1-",N58,"-5")</f>
        <v>J1-15-5</v>
      </c>
      <c r="F58" s="17">
        <f>F54+6</f>
        <v>88</v>
      </c>
      <c r="G58" s="17" t="s">
        <v>313</v>
      </c>
      <c r="I58" s="17" t="str">
        <f>CONCATENATE("J1-",N58,"-1")</f>
        <v>J1-15-1</v>
      </c>
      <c r="J58" s="17" t="s">
        <v>243</v>
      </c>
      <c r="N58" s="17">
        <f t="shared" si="10"/>
        <v>15</v>
      </c>
    </row>
    <row r="59" spans="1:14">
      <c r="A59" s="17">
        <f t="shared" si="20"/>
        <v>86</v>
      </c>
      <c r="B59" s="17" t="s">
        <v>311</v>
      </c>
      <c r="D59" s="17" t="str">
        <f>CONCATENATE("J1-",N59,"-6")</f>
        <v>J1-15-6</v>
      </c>
      <c r="F59" s="17">
        <f>F55+6</f>
        <v>90</v>
      </c>
      <c r="G59" s="17" t="s">
        <v>314</v>
      </c>
      <c r="I59" s="17" t="str">
        <f>CONCATENATE("J1-",N59,"-2")</f>
        <v>J1-15-2</v>
      </c>
      <c r="N59" s="17">
        <f t="shared" si="10"/>
        <v>15</v>
      </c>
    </row>
    <row r="60" spans="1:14">
      <c r="A60" s="17">
        <f t="shared" si="20"/>
        <v>87</v>
      </c>
      <c r="B60" s="17" t="s">
        <v>312</v>
      </c>
      <c r="D60" s="17" t="str">
        <f>CONCATENATE("J1-",N60,"-3")</f>
        <v>J1-15-3</v>
      </c>
      <c r="F60" s="17">
        <f>F56+6</f>
        <v>89</v>
      </c>
      <c r="G60" s="17" t="s">
        <v>315</v>
      </c>
      <c r="I60" s="17" t="str">
        <f>CONCATENATE("J1-",N60,"-10")</f>
        <v>J1-15-10</v>
      </c>
      <c r="N60" s="17">
        <f t="shared" si="10"/>
        <v>15</v>
      </c>
    </row>
    <row r="62" spans="1:14">
      <c r="A62" s="17">
        <f t="shared" ref="A62:A64" si="21">A58+6</f>
        <v>91</v>
      </c>
      <c r="B62" s="17" t="s">
        <v>310</v>
      </c>
      <c r="D62" s="17" t="str">
        <f>CONCATENATE("J1-",N62,"-5")</f>
        <v>J1-16-5</v>
      </c>
      <c r="F62" s="17">
        <f>F58+6</f>
        <v>94</v>
      </c>
      <c r="G62" s="17" t="s">
        <v>313</v>
      </c>
      <c r="I62" s="17" t="str">
        <f>CONCATENATE("J1-",N62,"-1")</f>
        <v>J1-16-1</v>
      </c>
      <c r="J62" s="17" t="s">
        <v>307</v>
      </c>
      <c r="N62" s="17">
        <f t="shared" si="10"/>
        <v>16</v>
      </c>
    </row>
    <row r="63" spans="1:14">
      <c r="A63" s="17">
        <f t="shared" si="21"/>
        <v>92</v>
      </c>
      <c r="B63" s="17" t="s">
        <v>311</v>
      </c>
      <c r="D63" s="17" t="str">
        <f>CONCATENATE("J1-",N63,"-6")</f>
        <v>J1-16-6</v>
      </c>
      <c r="F63" s="17">
        <f>F59+6</f>
        <v>96</v>
      </c>
      <c r="G63" s="17" t="s">
        <v>314</v>
      </c>
      <c r="I63" s="17" t="str">
        <f>CONCATENATE("J1-",N63,"-2")</f>
        <v>J1-16-2</v>
      </c>
      <c r="N63" s="17">
        <f t="shared" si="10"/>
        <v>16</v>
      </c>
    </row>
    <row r="64" spans="1:14">
      <c r="A64" s="17">
        <f t="shared" si="21"/>
        <v>93</v>
      </c>
      <c r="B64" s="17" t="s">
        <v>312</v>
      </c>
      <c r="D64" s="17" t="str">
        <f>CONCATENATE("J1-",N64,"-3")</f>
        <v>J1-16-3</v>
      </c>
      <c r="F64" s="17">
        <f>F60+6</f>
        <v>95</v>
      </c>
      <c r="G64" s="17" t="s">
        <v>315</v>
      </c>
      <c r="I64" s="17" t="str">
        <f>CONCATENATE("J1-",N64,"-10")</f>
        <v>J1-16-10</v>
      </c>
      <c r="N64" s="17">
        <f t="shared" si="10"/>
        <v>16</v>
      </c>
    </row>
    <row r="66" spans="1:14">
      <c r="A66" s="17">
        <f t="shared" ref="A66:A68" si="22">A62+6</f>
        <v>97</v>
      </c>
      <c r="B66" s="17" t="s">
        <v>310</v>
      </c>
      <c r="D66" s="17" t="str">
        <f>CONCATENATE("J1-",N66,"-5")</f>
        <v>J1-17-5</v>
      </c>
      <c r="F66" s="17">
        <f>F62+6</f>
        <v>100</v>
      </c>
      <c r="G66" s="17" t="s">
        <v>313</v>
      </c>
      <c r="I66" s="17" t="str">
        <f>CONCATENATE("J1-",N66,"-1")</f>
        <v>J1-17-1</v>
      </c>
      <c r="N66" s="17">
        <f t="shared" si="10"/>
        <v>17</v>
      </c>
    </row>
    <row r="67" spans="1:14">
      <c r="A67" s="17">
        <f t="shared" si="22"/>
        <v>98</v>
      </c>
      <c r="B67" s="17" t="s">
        <v>311</v>
      </c>
      <c r="D67" s="17" t="str">
        <f>CONCATENATE("J1-",N67,"-6")</f>
        <v>J1-17-6</v>
      </c>
      <c r="F67" s="17">
        <f>F63+6</f>
        <v>102</v>
      </c>
      <c r="G67" s="17" t="s">
        <v>314</v>
      </c>
      <c r="I67" s="17" t="str">
        <f>CONCATENATE("J1-",N67,"-2")</f>
        <v>J1-17-2</v>
      </c>
      <c r="N67" s="17">
        <f t="shared" si="10"/>
        <v>17</v>
      </c>
    </row>
    <row r="68" spans="1:14">
      <c r="A68" s="17">
        <f t="shared" si="22"/>
        <v>99</v>
      </c>
      <c r="B68" s="17" t="s">
        <v>312</v>
      </c>
      <c r="D68" s="17" t="str">
        <f>CONCATENATE("J1-",N68,"-3")</f>
        <v>J1-17-3</v>
      </c>
      <c r="F68" s="17">
        <f>F64+6</f>
        <v>101</v>
      </c>
      <c r="G68" s="17" t="s">
        <v>315</v>
      </c>
      <c r="I68" s="17" t="str">
        <f>CONCATENATE("J1-",N68,"-10")</f>
        <v>J1-17-10</v>
      </c>
      <c r="N68" s="17">
        <f t="shared" si="10"/>
        <v>17</v>
      </c>
    </row>
    <row r="70" spans="1:14">
      <c r="A70" s="17">
        <f t="shared" ref="A70:A72" si="23">A66+6</f>
        <v>103</v>
      </c>
      <c r="B70" s="17" t="s">
        <v>310</v>
      </c>
      <c r="D70" s="17" t="str">
        <f>CONCATENATE("J1-",N70,"-5")</f>
        <v>J1-18-5</v>
      </c>
      <c r="F70" s="17">
        <f t="shared" ref="F70:F72" si="24">F66+6</f>
        <v>106</v>
      </c>
      <c r="G70" s="17" t="s">
        <v>313</v>
      </c>
      <c r="I70" s="17" t="str">
        <f>CONCATENATE("J1-",N70,"-1")</f>
        <v>J1-18-1</v>
      </c>
      <c r="N70" s="17">
        <f t="shared" si="10"/>
        <v>18</v>
      </c>
    </row>
    <row r="71" spans="1:14">
      <c r="A71" s="17">
        <f t="shared" si="23"/>
        <v>104</v>
      </c>
      <c r="B71" s="17" t="s">
        <v>311</v>
      </c>
      <c r="D71" s="17" t="str">
        <f>CONCATENATE("J1-",N71,"-6")</f>
        <v>J1-18-6</v>
      </c>
      <c r="F71" s="17">
        <f t="shared" si="24"/>
        <v>108</v>
      </c>
      <c r="G71" s="17" t="s">
        <v>314</v>
      </c>
      <c r="I71" s="17" t="str">
        <f>CONCATENATE("J1-",N71,"-2")</f>
        <v>J1-18-2</v>
      </c>
      <c r="N71" s="17">
        <f t="shared" si="10"/>
        <v>18</v>
      </c>
    </row>
    <row r="72" spans="1:14">
      <c r="A72" s="17">
        <f t="shared" si="23"/>
        <v>105</v>
      </c>
      <c r="B72" s="17" t="s">
        <v>312</v>
      </c>
      <c r="D72" s="17" t="str">
        <f>CONCATENATE("J1-",N72,"-3")</f>
        <v>J1-18-3</v>
      </c>
      <c r="F72" s="17">
        <f t="shared" si="24"/>
        <v>107</v>
      </c>
      <c r="G72" s="17" t="s">
        <v>315</v>
      </c>
      <c r="I72" s="17" t="str">
        <f>CONCATENATE("J1-",N72,"-10")</f>
        <v>J1-18-10</v>
      </c>
      <c r="N72" s="17">
        <f t="shared" si="10"/>
        <v>18</v>
      </c>
    </row>
    <row r="74" spans="1:14">
      <c r="A74" s="17">
        <f t="shared" ref="A74:A76" si="25">A70+6</f>
        <v>109</v>
      </c>
      <c r="B74" s="17" t="s">
        <v>310</v>
      </c>
      <c r="D74" s="17" t="str">
        <f>CONCATENATE("J1-",N74,"-5")</f>
        <v>J1-19-5</v>
      </c>
      <c r="F74" s="17">
        <f t="shared" ref="F74:F76" si="26">F70+6</f>
        <v>112</v>
      </c>
      <c r="G74" s="17" t="s">
        <v>313</v>
      </c>
      <c r="I74" s="17" t="str">
        <f>CONCATENATE("J1-",N74,"-1")</f>
        <v>J1-19-1</v>
      </c>
      <c r="N74" s="17">
        <f t="shared" si="10"/>
        <v>19</v>
      </c>
    </row>
    <row r="75" spans="1:14">
      <c r="A75" s="17">
        <f t="shared" si="25"/>
        <v>110</v>
      </c>
      <c r="B75" s="17" t="s">
        <v>311</v>
      </c>
      <c r="D75" s="17" t="str">
        <f>CONCATENATE("J1-",N75,"-6")</f>
        <v>J1-19-6</v>
      </c>
      <c r="F75" s="17">
        <f t="shared" si="26"/>
        <v>114</v>
      </c>
      <c r="G75" s="17" t="s">
        <v>314</v>
      </c>
      <c r="I75" s="17" t="str">
        <f>CONCATENATE("J1-",N75,"-2")</f>
        <v>J1-19-2</v>
      </c>
      <c r="N75" s="17">
        <f t="shared" si="10"/>
        <v>19</v>
      </c>
    </row>
    <row r="76" spans="1:14">
      <c r="A76" s="17">
        <f t="shared" si="25"/>
        <v>111</v>
      </c>
      <c r="B76" s="17" t="s">
        <v>312</v>
      </c>
      <c r="D76" s="17" t="str">
        <f>CONCATENATE("J1-",N76,"-3")</f>
        <v>J1-19-3</v>
      </c>
      <c r="F76" s="17">
        <f t="shared" si="26"/>
        <v>113</v>
      </c>
      <c r="G76" s="17" t="s">
        <v>315</v>
      </c>
      <c r="I76" s="17" t="str">
        <f>CONCATENATE("J1-",N76,"-10")</f>
        <v>J1-19-10</v>
      </c>
      <c r="N76" s="17">
        <f t="shared" si="10"/>
        <v>19</v>
      </c>
    </row>
    <row r="78" spans="1:14">
      <c r="A78" s="17">
        <f t="shared" ref="A78:A80" si="27">A74+6</f>
        <v>115</v>
      </c>
      <c r="B78" s="17" t="s">
        <v>310</v>
      </c>
      <c r="D78" s="17" t="str">
        <f>CONCATENATE("J1-",N78,"-5")</f>
        <v>J1-20-5</v>
      </c>
      <c r="F78" s="17">
        <f t="shared" ref="F78:F80" si="28">F74+6</f>
        <v>118</v>
      </c>
      <c r="G78" s="17" t="s">
        <v>313</v>
      </c>
      <c r="I78" s="17" t="str">
        <f>CONCATENATE("J1-",N78,"-1")</f>
        <v>J1-20-1</v>
      </c>
      <c r="N78" s="17">
        <f t="shared" si="10"/>
        <v>20</v>
      </c>
    </row>
    <row r="79" spans="1:14">
      <c r="A79" s="17">
        <f t="shared" si="27"/>
        <v>116</v>
      </c>
      <c r="B79" s="17" t="s">
        <v>311</v>
      </c>
      <c r="D79" s="17" t="str">
        <f>CONCATENATE("J1-",N79,"-6")</f>
        <v>J1-20-6</v>
      </c>
      <c r="F79" s="17">
        <f t="shared" si="28"/>
        <v>120</v>
      </c>
      <c r="G79" s="17" t="s">
        <v>314</v>
      </c>
      <c r="I79" s="17" t="str">
        <f>CONCATENATE("J1-",N79,"-2")</f>
        <v>J1-20-2</v>
      </c>
      <c r="N79" s="17">
        <f t="shared" si="10"/>
        <v>20</v>
      </c>
    </row>
    <row r="80" spans="1:14">
      <c r="A80" s="17">
        <f t="shared" si="27"/>
        <v>117</v>
      </c>
      <c r="B80" s="17" t="s">
        <v>312</v>
      </c>
      <c r="D80" s="17" t="str">
        <f>CONCATENATE("J1-",N80,"-3")</f>
        <v>J1-20-3</v>
      </c>
      <c r="F80" s="17">
        <f t="shared" si="28"/>
        <v>119</v>
      </c>
      <c r="G80" s="17" t="s">
        <v>315</v>
      </c>
      <c r="I80" s="17" t="str">
        <f>CONCATENATE("J1-",N80,"-10")</f>
        <v>J1-20-10</v>
      </c>
      <c r="N80" s="17">
        <f t="shared" si="10"/>
        <v>20</v>
      </c>
    </row>
    <row r="82" spans="1:14">
      <c r="A82" s="17">
        <f t="shared" si="19"/>
        <v>121</v>
      </c>
      <c r="B82" s="17" t="s">
        <v>310</v>
      </c>
      <c r="D82" s="17" t="str">
        <f>CONCATENATE("J1-",N82,"-5")</f>
        <v>J1-21-5</v>
      </c>
      <c r="F82" s="17">
        <f>F78+6</f>
        <v>124</v>
      </c>
      <c r="G82" s="17" t="s">
        <v>313</v>
      </c>
      <c r="I82" s="17" t="str">
        <f>CONCATENATE("J1-",N82,"-1")</f>
        <v>J1-21-1</v>
      </c>
      <c r="N82" s="17">
        <f t="shared" si="10"/>
        <v>21</v>
      </c>
    </row>
    <row r="83" spans="1:14">
      <c r="A83" s="17">
        <f t="shared" si="19"/>
        <v>122</v>
      </c>
      <c r="B83" s="17" t="s">
        <v>311</v>
      </c>
      <c r="D83" s="17" t="str">
        <f>CONCATENATE("J1-",N83,"-6")</f>
        <v>J1-21-6</v>
      </c>
      <c r="F83" s="17">
        <f>F79+6</f>
        <v>126</v>
      </c>
      <c r="G83" s="17" t="s">
        <v>314</v>
      </c>
      <c r="I83" s="17" t="str">
        <f>CONCATENATE("J1-",N83,"-2")</f>
        <v>J1-21-2</v>
      </c>
      <c r="N83" s="17">
        <f t="shared" si="10"/>
        <v>21</v>
      </c>
    </row>
    <row r="84" spans="1:14">
      <c r="A84" s="17">
        <f t="shared" si="19"/>
        <v>123</v>
      </c>
      <c r="B84" s="17" t="s">
        <v>312</v>
      </c>
      <c r="D84" s="17" t="str">
        <f>CONCATENATE("J1-",N84,"-3")</f>
        <v>J1-21-3</v>
      </c>
      <c r="F84" s="17">
        <f>F80+6</f>
        <v>125</v>
      </c>
      <c r="G84" s="17" t="s">
        <v>315</v>
      </c>
      <c r="I84" s="17" t="str">
        <f>CONCATENATE("J1-",N84,"-10")</f>
        <v>J1-21-10</v>
      </c>
      <c r="N84" s="17">
        <f t="shared" si="10"/>
        <v>21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19" sqref="D19"/>
    </sheetView>
  </sheetViews>
  <sheetFormatPr defaultRowHeight="15"/>
  <cols>
    <col min="2" max="2" width="11.5703125" customWidth="1"/>
    <col min="3" max="3" width="13.85546875" customWidth="1"/>
    <col min="4" max="4" width="66.5703125" customWidth="1"/>
  </cols>
  <sheetData>
    <row r="1" spans="1:4" ht="18.75">
      <c r="A1" s="34" t="s">
        <v>204</v>
      </c>
    </row>
    <row r="3" spans="1:4">
      <c r="A3" s="9" t="s">
        <v>98</v>
      </c>
      <c r="B3" t="s">
        <v>191</v>
      </c>
      <c r="C3" t="s">
        <v>101</v>
      </c>
      <c r="D3" t="s">
        <v>190</v>
      </c>
    </row>
    <row r="4" spans="1:4">
      <c r="A4" s="9">
        <v>1</v>
      </c>
      <c r="B4" s="35">
        <v>1</v>
      </c>
      <c r="C4" t="s">
        <v>103</v>
      </c>
      <c r="D4" t="s">
        <v>205</v>
      </c>
    </row>
    <row r="5" spans="1:4">
      <c r="A5" s="9">
        <v>2</v>
      </c>
      <c r="B5" s="35">
        <v>1</v>
      </c>
      <c r="C5" t="s">
        <v>53</v>
      </c>
      <c r="D5" t="s">
        <v>206</v>
      </c>
    </row>
    <row r="6" spans="1:4">
      <c r="A6" s="9">
        <v>3</v>
      </c>
      <c r="B6" s="35">
        <v>1</v>
      </c>
      <c r="C6" t="s">
        <v>109</v>
      </c>
      <c r="D6" t="s">
        <v>207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sqref="A1:D14"/>
    </sheetView>
  </sheetViews>
  <sheetFormatPr defaultRowHeight="15"/>
  <cols>
    <col min="2" max="2" width="11.5703125" customWidth="1"/>
    <col min="3" max="3" width="13.85546875" customWidth="1"/>
    <col min="4" max="4" width="64.140625" customWidth="1"/>
  </cols>
  <sheetData>
    <row r="1" spans="1:4" ht="18.75">
      <c r="A1" s="34" t="s">
        <v>203</v>
      </c>
    </row>
    <row r="3" spans="1:4">
      <c r="A3" s="9" t="s">
        <v>98</v>
      </c>
      <c r="B3" t="s">
        <v>191</v>
      </c>
      <c r="C3" t="s">
        <v>101</v>
      </c>
      <c r="D3" t="s">
        <v>190</v>
      </c>
    </row>
    <row r="4" spans="1:4">
      <c r="A4" s="9">
        <v>1</v>
      </c>
      <c r="B4" s="35">
        <v>1</v>
      </c>
      <c r="C4" t="s">
        <v>102</v>
      </c>
      <c r="D4" t="s">
        <v>192</v>
      </c>
    </row>
    <row r="5" spans="1:4">
      <c r="A5" s="9">
        <v>2</v>
      </c>
      <c r="B5" s="35">
        <v>1</v>
      </c>
      <c r="C5" t="s">
        <v>104</v>
      </c>
      <c r="D5" t="s">
        <v>193</v>
      </c>
    </row>
    <row r="6" spans="1:4">
      <c r="A6" s="9">
        <v>3</v>
      </c>
      <c r="B6" s="35">
        <v>1</v>
      </c>
      <c r="C6" t="s">
        <v>106</v>
      </c>
      <c r="D6" t="s">
        <v>194</v>
      </c>
    </row>
    <row r="7" spans="1:4">
      <c r="A7" s="9">
        <v>4</v>
      </c>
      <c r="B7" s="35">
        <v>1</v>
      </c>
      <c r="C7" t="s">
        <v>111</v>
      </c>
      <c r="D7" t="s">
        <v>195</v>
      </c>
    </row>
    <row r="8" spans="1:4">
      <c r="A8" s="9">
        <v>5</v>
      </c>
      <c r="B8" s="35">
        <v>1</v>
      </c>
      <c r="C8" t="s">
        <v>112</v>
      </c>
      <c r="D8" t="s">
        <v>196</v>
      </c>
    </row>
    <row r="9" spans="1:4">
      <c r="A9" s="9">
        <v>6</v>
      </c>
      <c r="B9" s="35">
        <v>1</v>
      </c>
      <c r="C9" t="s">
        <v>113</v>
      </c>
      <c r="D9" t="s">
        <v>197</v>
      </c>
    </row>
    <row r="10" spans="1:4">
      <c r="A10" s="9">
        <v>7</v>
      </c>
      <c r="B10" s="35">
        <v>1</v>
      </c>
      <c r="C10" t="s">
        <v>116</v>
      </c>
      <c r="D10" t="s">
        <v>198</v>
      </c>
    </row>
    <row r="11" spans="1:4">
      <c r="A11" s="9">
        <v>8</v>
      </c>
      <c r="B11" s="35">
        <v>4</v>
      </c>
      <c r="C11" t="s">
        <v>127</v>
      </c>
      <c r="D11" t="s">
        <v>199</v>
      </c>
    </row>
    <row r="12" spans="1:4">
      <c r="A12" s="9">
        <v>9</v>
      </c>
      <c r="B12" s="35">
        <v>2</v>
      </c>
      <c r="C12" t="s">
        <v>53</v>
      </c>
      <c r="D12" t="s">
        <v>200</v>
      </c>
    </row>
    <row r="13" spans="1:4">
      <c r="A13" s="9">
        <v>10</v>
      </c>
      <c r="B13" s="35">
        <v>11</v>
      </c>
      <c r="C13" t="s">
        <v>53</v>
      </c>
      <c r="D13" t="s">
        <v>201</v>
      </c>
    </row>
    <row r="14" spans="1:4">
      <c r="A14" s="9">
        <v>11</v>
      </c>
      <c r="B14" s="35">
        <v>2</v>
      </c>
      <c r="C14" t="s">
        <v>53</v>
      </c>
      <c r="D14" t="s">
        <v>202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view="pageBreakPreview" zoomScale="60" zoomScaleNormal="100" workbookViewId="0">
      <selection activeCell="E34" sqref="E34"/>
    </sheetView>
  </sheetViews>
  <sheetFormatPr defaultRowHeight="15"/>
  <cols>
    <col min="1" max="1" width="16" customWidth="1"/>
    <col min="2" max="2" width="15.42578125" customWidth="1"/>
    <col min="3" max="10" width="14.140625" customWidth="1"/>
    <col min="11" max="12" width="13" customWidth="1"/>
    <col min="13" max="14" width="11.7109375" customWidth="1"/>
  </cols>
  <sheetData>
    <row r="1" spans="1:12" ht="21">
      <c r="A1" s="3" t="s">
        <v>96</v>
      </c>
    </row>
    <row r="2" spans="1:12">
      <c r="A2" s="17" t="s">
        <v>95</v>
      </c>
      <c r="B2" s="17"/>
      <c r="C2" s="17"/>
      <c r="D2" s="17"/>
      <c r="E2" s="17"/>
      <c r="F2" s="17"/>
      <c r="G2" s="17"/>
      <c r="H2" s="17"/>
      <c r="I2" s="17"/>
      <c r="J2" s="17"/>
      <c r="K2" s="18" t="s">
        <v>94</v>
      </c>
      <c r="L2" s="19">
        <f>DATE(2011,2,4)</f>
        <v>40578</v>
      </c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>
      <c r="A4" s="17"/>
      <c r="B4" s="17"/>
      <c r="C4" s="40" t="s">
        <v>178</v>
      </c>
      <c r="D4" s="41"/>
      <c r="E4" s="41"/>
      <c r="F4" s="41"/>
      <c r="G4" s="41"/>
      <c r="H4" s="42"/>
      <c r="I4" s="41"/>
      <c r="J4" s="41"/>
      <c r="K4" s="55" t="s">
        <v>179</v>
      </c>
      <c r="L4" s="56"/>
    </row>
    <row r="5" spans="1:12" ht="23.25" customHeight="1">
      <c r="A5" s="17"/>
      <c r="B5" s="20" t="s">
        <v>175</v>
      </c>
      <c r="C5" s="20" t="s">
        <v>164</v>
      </c>
      <c r="D5" s="20" t="s">
        <v>171</v>
      </c>
      <c r="E5" s="20" t="s">
        <v>172</v>
      </c>
      <c r="F5" s="20" t="s">
        <v>173</v>
      </c>
      <c r="G5" s="20" t="s">
        <v>174</v>
      </c>
      <c r="H5" s="20" t="s">
        <v>180</v>
      </c>
      <c r="I5" s="20" t="s">
        <v>208</v>
      </c>
      <c r="J5" s="20" t="s">
        <v>209</v>
      </c>
      <c r="K5" s="20" t="s">
        <v>176</v>
      </c>
      <c r="L5" s="20" t="s">
        <v>189</v>
      </c>
    </row>
    <row r="6" spans="1:12">
      <c r="A6" s="14" t="s">
        <v>188</v>
      </c>
      <c r="B6" s="17"/>
      <c r="C6" s="17">
        <v>6</v>
      </c>
      <c r="D6" s="17">
        <v>4</v>
      </c>
      <c r="E6" s="17">
        <v>1</v>
      </c>
      <c r="F6" s="17">
        <v>1</v>
      </c>
      <c r="G6" s="17">
        <v>1</v>
      </c>
      <c r="H6" s="17">
        <v>13</v>
      </c>
      <c r="I6" s="17">
        <v>1</v>
      </c>
      <c r="J6" s="17">
        <v>1</v>
      </c>
      <c r="K6" s="21"/>
      <c r="L6" s="21"/>
    </row>
    <row r="7" spans="1:12" s="13" customFormat="1">
      <c r="A7" s="22"/>
      <c r="B7" s="23"/>
      <c r="C7" s="24"/>
      <c r="D7" s="24"/>
      <c r="E7" s="24"/>
      <c r="F7" s="24"/>
      <c r="G7" s="24"/>
      <c r="H7" s="24"/>
      <c r="I7" s="24"/>
      <c r="J7" s="24"/>
      <c r="K7" s="25"/>
      <c r="L7" s="25"/>
    </row>
    <row r="8" spans="1:12" ht="15" customHeight="1">
      <c r="A8" s="54" t="s">
        <v>187</v>
      </c>
      <c r="B8" s="17" t="s">
        <v>161</v>
      </c>
      <c r="C8" s="17">
        <v>1</v>
      </c>
      <c r="D8" s="17">
        <v>2</v>
      </c>
      <c r="E8" s="17"/>
      <c r="F8" s="17"/>
      <c r="G8" s="17"/>
      <c r="H8" s="17">
        <v>1</v>
      </c>
      <c r="I8" s="17">
        <v>1</v>
      </c>
      <c r="J8" s="17">
        <v>1</v>
      </c>
      <c r="K8" s="21">
        <f>SUMPRODUCT(Table9[[#This Row],[Standard MINK10 (DR0034)]:[Guest Ethernet (DR0042)]],C6:J6)</f>
        <v>29</v>
      </c>
      <c r="L8" s="21">
        <f>Table9[[#This Row],[Unit Length of Type]]*D26</f>
        <v>116</v>
      </c>
    </row>
    <row r="9" spans="1:12">
      <c r="A9" s="54"/>
      <c r="B9" s="17" t="s">
        <v>162</v>
      </c>
      <c r="C9" s="17">
        <v>1</v>
      </c>
      <c r="D9" s="17"/>
      <c r="E9" s="17"/>
      <c r="F9" s="17"/>
      <c r="G9" s="17"/>
      <c r="H9" s="17">
        <v>1</v>
      </c>
      <c r="I9" s="17">
        <v>1</v>
      </c>
      <c r="J9" s="17">
        <v>1</v>
      </c>
      <c r="K9" s="21">
        <f>SUMPRODUCT(Table9[[#This Row],[Standard MINK10 (DR0034)]:[Guest Ethernet (DR0042)]],C6:J6)</f>
        <v>21</v>
      </c>
      <c r="L9" s="21">
        <f>Table9[[#This Row],[Unit Length of Type]]*D26</f>
        <v>84</v>
      </c>
    </row>
    <row r="10" spans="1:12">
      <c r="A10" s="54"/>
      <c r="B10" s="17" t="s">
        <v>163</v>
      </c>
      <c r="C10" s="17">
        <v>1</v>
      </c>
      <c r="D10" s="17">
        <v>2</v>
      </c>
      <c r="E10" s="17"/>
      <c r="F10" s="17"/>
      <c r="G10" s="17"/>
      <c r="H10" s="17">
        <v>1</v>
      </c>
      <c r="I10" s="17"/>
      <c r="J10" s="17"/>
      <c r="K10" s="21">
        <f>SUMPRODUCT(Table9[[#This Row],[Standard MINK10 (DR0034)]:[Guest Ethernet (DR0042)]],C6:J6)</f>
        <v>27</v>
      </c>
      <c r="L10" s="21">
        <f>Table9[[#This Row],[Unit Length of Type]]*D26</f>
        <v>108</v>
      </c>
    </row>
    <row r="11" spans="1:12">
      <c r="A11" s="54"/>
      <c r="B11" s="17" t="s">
        <v>165</v>
      </c>
      <c r="C11" s="17"/>
      <c r="D11" s="17"/>
      <c r="E11" s="17">
        <v>2</v>
      </c>
      <c r="F11" s="17">
        <v>2</v>
      </c>
      <c r="G11" s="17">
        <v>1</v>
      </c>
      <c r="H11" s="17"/>
      <c r="I11" s="17"/>
      <c r="J11" s="17"/>
      <c r="K11" s="21">
        <f>SUMPRODUCT(Table9[[#This Row],[Standard MINK10 (DR0034)]:[Guest Ethernet (DR0042)]],C6:J6)</f>
        <v>5</v>
      </c>
      <c r="L11" s="21">
        <f>Table9[[#This Row],[Unit Length of Type]]*D26</f>
        <v>20</v>
      </c>
    </row>
    <row r="12" spans="1:12">
      <c r="A12" s="54"/>
      <c r="B12" s="17" t="s">
        <v>166</v>
      </c>
      <c r="C12" s="17"/>
      <c r="D12" s="17"/>
      <c r="E12" s="17"/>
      <c r="F12" s="17">
        <v>2</v>
      </c>
      <c r="G12" s="17"/>
      <c r="H12" s="17"/>
      <c r="I12" s="17"/>
      <c r="J12" s="17"/>
      <c r="K12" s="21">
        <f>SUMPRODUCT(Table9[[#This Row],[Standard MINK10 (DR0034)]:[Guest Ethernet (DR0042)]],C6:J6)</f>
        <v>2</v>
      </c>
      <c r="L12" s="21">
        <f>Table9[[#This Row],[Unit Length of Type]]*D26</f>
        <v>8</v>
      </c>
    </row>
    <row r="13" spans="1:12">
      <c r="A13" s="54"/>
      <c r="B13" s="17" t="s">
        <v>167</v>
      </c>
      <c r="C13" s="17"/>
      <c r="D13" s="17"/>
      <c r="E13" s="17"/>
      <c r="F13" s="17"/>
      <c r="G13" s="17">
        <v>1</v>
      </c>
      <c r="H13" s="17"/>
      <c r="I13" s="17"/>
      <c r="J13" s="17"/>
      <c r="K13" s="21">
        <f>SUMPRODUCT(Table9[[#This Row],[Standard MINK10 (DR0034)]:[Guest Ethernet (DR0042)]],C6:J6)</f>
        <v>1</v>
      </c>
      <c r="L13" s="21">
        <f>Table9[[#This Row],[Unit Length of Type]]*D26</f>
        <v>4</v>
      </c>
    </row>
    <row r="14" spans="1:12">
      <c r="A14" s="54"/>
      <c r="B14" s="17" t="s">
        <v>168</v>
      </c>
      <c r="C14" s="17"/>
      <c r="D14" s="17"/>
      <c r="E14" s="17">
        <v>2</v>
      </c>
      <c r="F14" s="17"/>
      <c r="G14" s="17">
        <v>1</v>
      </c>
      <c r="H14" s="17"/>
      <c r="I14" s="17"/>
      <c r="J14" s="17"/>
      <c r="K14" s="21">
        <f>SUMPRODUCT(Table9[[#This Row],[Standard MINK10 (DR0034)]:[Guest Ethernet (DR0042)]],C6:J6)</f>
        <v>3</v>
      </c>
      <c r="L14" s="21">
        <f>Table9[[#This Row],[Unit Length of Type]]*D26</f>
        <v>12</v>
      </c>
    </row>
    <row r="15" spans="1:12">
      <c r="A15" s="54"/>
      <c r="B15" s="17" t="s">
        <v>170</v>
      </c>
      <c r="C15" s="17"/>
      <c r="D15" s="17"/>
      <c r="E15" s="17"/>
      <c r="F15" s="17"/>
      <c r="G15" s="17">
        <v>1</v>
      </c>
      <c r="H15" s="17"/>
      <c r="I15" s="17">
        <v>1</v>
      </c>
      <c r="J15" s="17">
        <v>1</v>
      </c>
      <c r="K15" s="21">
        <f>SUMPRODUCT(Table9[[#This Row],[Standard MINK10 (DR0034)]:[Guest Ethernet (DR0042)]],C6:J6)</f>
        <v>3</v>
      </c>
      <c r="L15" s="21">
        <f>Table9[[#This Row],[Unit Length of Type]]*D26</f>
        <v>12</v>
      </c>
    </row>
    <row r="16" spans="1:12">
      <c r="A16" s="54"/>
      <c r="B16" s="17" t="s">
        <v>169</v>
      </c>
      <c r="C16" s="17"/>
      <c r="D16" s="17"/>
      <c r="E16" s="17"/>
      <c r="F16" s="17"/>
      <c r="G16" s="17">
        <v>1</v>
      </c>
      <c r="H16" s="17"/>
      <c r="I16" s="17">
        <v>1</v>
      </c>
      <c r="J16" s="17">
        <v>1</v>
      </c>
      <c r="K16" s="21">
        <f>SUMPRODUCT(Table9[[#This Row],[Standard MINK10 (DR0034)]:[Guest Ethernet (DR0042)]],C6:J6)</f>
        <v>3</v>
      </c>
      <c r="L16" s="21">
        <f>Table9[[#This Row],[Unit Length of Type]]*D26</f>
        <v>12</v>
      </c>
    </row>
    <row r="17" spans="1:14">
      <c r="A17" s="36"/>
      <c r="B17" s="37" t="s">
        <v>211</v>
      </c>
      <c r="C17" s="37"/>
      <c r="D17" s="37"/>
      <c r="E17" s="37"/>
      <c r="F17" s="37"/>
      <c r="G17" s="37"/>
      <c r="H17" s="39"/>
      <c r="I17" s="37"/>
      <c r="J17" s="37">
        <v>1</v>
      </c>
      <c r="K17" s="21">
        <f>SUMPRODUCT(Table9[[#This Row],[Standard MINK10 (DR0034)]:[Guest Ethernet (DR0042)]],C6:J6)</f>
        <v>1</v>
      </c>
      <c r="L17" s="38">
        <f>K17*D26</f>
        <v>4</v>
      </c>
    </row>
    <row r="18" spans="1:14">
      <c r="A18" s="36"/>
      <c r="B18" s="37" t="s">
        <v>212</v>
      </c>
      <c r="C18" s="37"/>
      <c r="D18" s="37"/>
      <c r="E18" s="37"/>
      <c r="F18" s="37"/>
      <c r="G18" s="37"/>
      <c r="H18" s="39"/>
      <c r="I18" s="37"/>
      <c r="J18" s="37">
        <v>1</v>
      </c>
      <c r="K18" s="21">
        <f>SUMPRODUCT(Table9[[#This Row],[Standard MINK10 (DR0034)]:[Guest Ethernet (DR0042)]],C6:J6)</f>
        <v>1</v>
      </c>
      <c r="L18" s="38">
        <f>K18*D26</f>
        <v>4</v>
      </c>
    </row>
    <row r="19" spans="1:14" ht="15" customHeight="1">
      <c r="A19" s="26"/>
      <c r="B19" s="24"/>
      <c r="C19" s="24"/>
      <c r="D19" s="24"/>
      <c r="E19" s="24"/>
      <c r="F19" s="24"/>
      <c r="G19" s="24"/>
      <c r="H19" s="24"/>
      <c r="I19" s="24"/>
      <c r="J19" s="24"/>
      <c r="K19" s="25"/>
      <c r="L19" s="25"/>
    </row>
    <row r="20" spans="1:14">
      <c r="A20" s="15" t="s">
        <v>183</v>
      </c>
      <c r="B20" s="17" t="s">
        <v>159</v>
      </c>
      <c r="C20" s="17">
        <v>1</v>
      </c>
      <c r="D20" s="17">
        <v>1</v>
      </c>
      <c r="E20" s="17"/>
      <c r="F20" s="17">
        <v>3</v>
      </c>
      <c r="G20" s="17">
        <v>1</v>
      </c>
      <c r="H20" s="17"/>
      <c r="I20" s="17"/>
      <c r="J20" s="17"/>
      <c r="K20" s="21">
        <f>SUMPRODUCT(Table9[[#This Row],[Standard MINK10 (DR0034)]:[Guest Ethernet (DR0042)]],C4:J4)</f>
        <v>0</v>
      </c>
      <c r="L20" s="21">
        <f>Table9[[#This Row],[Unit Length of Type]]*D26</f>
        <v>0</v>
      </c>
    </row>
    <row r="21" spans="1:14">
      <c r="A21" s="26"/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5"/>
    </row>
    <row r="22" spans="1:14" ht="14.25" customHeight="1">
      <c r="A22" s="15" t="s">
        <v>181</v>
      </c>
      <c r="B22" s="17" t="s">
        <v>160</v>
      </c>
      <c r="C22" s="17">
        <v>1</v>
      </c>
      <c r="D22" s="17"/>
      <c r="E22" s="17"/>
      <c r="F22" s="17">
        <v>1</v>
      </c>
      <c r="G22" s="17">
        <v>1</v>
      </c>
      <c r="H22" s="17">
        <v>1</v>
      </c>
      <c r="I22" s="17"/>
      <c r="J22" s="17"/>
      <c r="K22" s="21">
        <f>SUMPRODUCT(Table9[[#This Row],[Standard MINK10 (DR0034)]:[Guest Ethernet (DR0042)]],C6:J6)</f>
        <v>21</v>
      </c>
      <c r="L22" s="21">
        <f>Table9[[#This Row],[Unit Length of Type]]*D26</f>
        <v>84</v>
      </c>
    </row>
    <row r="23" spans="1:14">
      <c r="A23" s="36"/>
      <c r="B23" s="37" t="s">
        <v>210</v>
      </c>
      <c r="C23" s="37"/>
      <c r="D23" s="37"/>
      <c r="E23" s="37"/>
      <c r="F23" s="37"/>
      <c r="G23" s="37"/>
      <c r="H23" s="39"/>
      <c r="I23" s="37"/>
      <c r="J23" s="37">
        <v>2</v>
      </c>
      <c r="K23" s="38">
        <f>SUMPRODUCT(Table9[[#This Row],[Standard MINK10 (DR0034)]:[Guest Ethernet (DR0042)]],C6:J6)</f>
        <v>2</v>
      </c>
      <c r="L23" s="38">
        <f>K23*D26</f>
        <v>8</v>
      </c>
    </row>
    <row r="24" spans="1:14" ht="13.5" customHeight="1">
      <c r="A24" s="15"/>
      <c r="B24" s="17"/>
      <c r="C24" s="17"/>
      <c r="D24" s="17"/>
      <c r="E24" s="17"/>
      <c r="F24" s="17"/>
      <c r="G24" s="17"/>
      <c r="J24" s="17"/>
      <c r="K24" s="17"/>
      <c r="L24" s="17"/>
      <c r="M24" s="17"/>
      <c r="N24" s="17"/>
    </row>
    <row r="25" spans="1:14">
      <c r="A25" s="17"/>
      <c r="B25" s="17"/>
      <c r="C25" s="17"/>
      <c r="D25" s="17"/>
      <c r="E25" s="17"/>
      <c r="F25" s="17"/>
      <c r="G25" s="17"/>
      <c r="J25" s="17"/>
      <c r="K25" s="17"/>
      <c r="L25" s="17"/>
      <c r="M25" s="17"/>
      <c r="N25" s="17"/>
    </row>
    <row r="26" spans="1:14">
      <c r="A26" s="17"/>
      <c r="B26" s="17"/>
      <c r="C26" s="18" t="s">
        <v>177</v>
      </c>
      <c r="D26" s="27">
        <v>4</v>
      </c>
      <c r="E26" s="17"/>
      <c r="F26" s="17"/>
      <c r="G26" s="17"/>
      <c r="J26" s="17"/>
      <c r="K26" s="17"/>
      <c r="L26" s="17"/>
      <c r="M26" s="17"/>
      <c r="N26" s="17"/>
    </row>
    <row r="27" spans="1:14">
      <c r="A27" s="17"/>
      <c r="B27" s="17"/>
      <c r="C27" s="18"/>
      <c r="D27" s="27"/>
      <c r="E27" s="17"/>
      <c r="F27" s="17"/>
      <c r="G27" s="17"/>
      <c r="J27" s="17"/>
      <c r="K27" s="17"/>
      <c r="L27" s="17"/>
      <c r="M27" s="17"/>
      <c r="N27" s="17"/>
    </row>
    <row r="28" spans="1:14">
      <c r="A28" s="28" t="s">
        <v>185</v>
      </c>
      <c r="B28" s="29" t="s">
        <v>184</v>
      </c>
      <c r="C28" s="29" t="s">
        <v>186</v>
      </c>
      <c r="D28" s="17"/>
      <c r="E28" s="17"/>
      <c r="F28" s="17"/>
      <c r="G28" s="17"/>
      <c r="J28" s="17"/>
      <c r="K28" s="17"/>
      <c r="L28" s="17"/>
      <c r="N28" s="17"/>
    </row>
    <row r="29" spans="1:14" ht="15" customHeight="1">
      <c r="A29" s="57" t="s">
        <v>182</v>
      </c>
      <c r="B29" s="30" t="s">
        <v>161</v>
      </c>
      <c r="C29" s="31">
        <f t="shared" ref="C29:C37" si="0">L8</f>
        <v>116</v>
      </c>
      <c r="D29" s="17"/>
      <c r="E29" s="17"/>
      <c r="F29" s="17"/>
      <c r="G29" s="17"/>
      <c r="J29" s="17"/>
      <c r="K29" s="17"/>
      <c r="L29" s="17"/>
      <c r="M29" s="17"/>
      <c r="N29" s="17"/>
    </row>
    <row r="30" spans="1:14">
      <c r="A30" s="57"/>
      <c r="B30" s="30" t="s">
        <v>162</v>
      </c>
      <c r="C30" s="31">
        <f t="shared" si="0"/>
        <v>84</v>
      </c>
      <c r="D30" s="17"/>
      <c r="E30" s="17"/>
      <c r="F30" s="17"/>
      <c r="G30" s="17"/>
      <c r="J30" s="17"/>
      <c r="K30" s="17"/>
      <c r="L30" s="17"/>
      <c r="M30" s="17"/>
      <c r="N30" s="17"/>
    </row>
    <row r="31" spans="1:14">
      <c r="A31" s="57"/>
      <c r="B31" s="30" t="s">
        <v>163</v>
      </c>
      <c r="C31" s="31">
        <f t="shared" si="0"/>
        <v>108</v>
      </c>
      <c r="D31" s="17"/>
      <c r="E31" s="17"/>
      <c r="F31" s="17"/>
      <c r="G31" s="17"/>
      <c r="J31" s="17"/>
      <c r="K31" s="17"/>
      <c r="L31" s="17"/>
      <c r="M31" s="17"/>
      <c r="N31" s="17"/>
    </row>
    <row r="32" spans="1:14">
      <c r="A32" s="57"/>
      <c r="B32" s="30" t="s">
        <v>165</v>
      </c>
      <c r="C32" s="31">
        <f t="shared" si="0"/>
        <v>20</v>
      </c>
      <c r="D32" s="17"/>
      <c r="E32" s="17"/>
      <c r="F32" s="17"/>
      <c r="G32" s="17"/>
      <c r="J32" s="17"/>
      <c r="K32" s="17"/>
      <c r="L32" s="17"/>
      <c r="M32" s="17"/>
      <c r="N32" s="17"/>
    </row>
    <row r="33" spans="1:14">
      <c r="A33" s="57"/>
      <c r="B33" s="30" t="s">
        <v>166</v>
      </c>
      <c r="C33" s="31">
        <f t="shared" si="0"/>
        <v>8</v>
      </c>
      <c r="D33" s="17"/>
      <c r="E33" s="17"/>
      <c r="F33" s="17"/>
      <c r="G33" s="17"/>
      <c r="J33" s="17"/>
      <c r="K33" s="17"/>
      <c r="L33" s="17"/>
      <c r="M33" s="17"/>
      <c r="N33" s="17"/>
    </row>
    <row r="34" spans="1:14">
      <c r="A34" s="57"/>
      <c r="B34" s="30" t="s">
        <v>167</v>
      </c>
      <c r="C34" s="31">
        <f t="shared" si="0"/>
        <v>4</v>
      </c>
      <c r="D34" s="17"/>
      <c r="E34" s="17"/>
      <c r="F34" s="17"/>
      <c r="G34" s="17"/>
      <c r="J34" s="17"/>
      <c r="K34" s="17"/>
      <c r="L34" s="17"/>
      <c r="M34" s="17"/>
      <c r="N34" s="17"/>
    </row>
    <row r="35" spans="1:14">
      <c r="A35" s="57"/>
      <c r="B35" s="30" t="s">
        <v>168</v>
      </c>
      <c r="C35" s="31">
        <f t="shared" si="0"/>
        <v>12</v>
      </c>
      <c r="D35" s="17"/>
      <c r="E35" s="17"/>
      <c r="F35" s="17"/>
      <c r="G35" s="17"/>
      <c r="J35" s="17"/>
      <c r="K35" s="17"/>
      <c r="L35" s="17"/>
      <c r="M35" s="17"/>
      <c r="N35" s="17"/>
    </row>
    <row r="36" spans="1:14">
      <c r="A36" s="57"/>
      <c r="B36" s="30" t="s">
        <v>170</v>
      </c>
      <c r="C36" s="31">
        <f t="shared" si="0"/>
        <v>12</v>
      </c>
      <c r="D36" s="17"/>
      <c r="E36" s="17"/>
      <c r="F36" s="17"/>
      <c r="G36" s="17"/>
      <c r="J36" s="17"/>
      <c r="K36" s="17"/>
      <c r="L36" s="17"/>
      <c r="M36" s="17"/>
      <c r="N36" s="17"/>
    </row>
    <row r="37" spans="1:14">
      <c r="A37" s="57"/>
      <c r="B37" s="30" t="s">
        <v>169</v>
      </c>
      <c r="C37" s="31">
        <f t="shared" si="0"/>
        <v>12</v>
      </c>
      <c r="D37" s="17"/>
      <c r="E37" s="17"/>
      <c r="F37" s="17"/>
      <c r="G37" s="17"/>
      <c r="J37" s="17"/>
      <c r="K37" s="17"/>
      <c r="L37" s="17"/>
      <c r="M37" s="17"/>
      <c r="N37" s="17"/>
    </row>
    <row r="38" spans="1:14" ht="15" customHeight="1">
      <c r="A38" s="17"/>
      <c r="B38" s="30"/>
      <c r="C38" s="31"/>
      <c r="D38" s="17"/>
      <c r="E38" s="17"/>
      <c r="F38" s="17"/>
      <c r="G38" s="17"/>
      <c r="J38" s="17"/>
      <c r="K38" s="17"/>
      <c r="L38" s="17"/>
      <c r="M38" s="17"/>
      <c r="N38" s="17"/>
    </row>
    <row r="39" spans="1:14">
      <c r="A39" s="32" t="s">
        <v>183</v>
      </c>
      <c r="B39" s="30" t="s">
        <v>159</v>
      </c>
      <c r="C39" s="31">
        <f>L20</f>
        <v>0</v>
      </c>
      <c r="D39" s="17"/>
      <c r="E39" s="17"/>
      <c r="F39" s="17"/>
      <c r="G39" s="17"/>
      <c r="J39" s="17"/>
      <c r="K39" s="17"/>
      <c r="L39" s="17"/>
      <c r="M39" s="17"/>
      <c r="N39" s="17"/>
    </row>
    <row r="40" spans="1:14">
      <c r="A40" s="33"/>
      <c r="B40" s="30"/>
      <c r="C40" s="31"/>
      <c r="D40" s="17"/>
      <c r="E40" s="17"/>
      <c r="F40" s="17"/>
      <c r="G40" s="17"/>
      <c r="J40" s="17"/>
      <c r="K40" s="17"/>
      <c r="L40" s="17"/>
      <c r="M40" s="17"/>
      <c r="N40" s="17"/>
    </row>
    <row r="41" spans="1:14" ht="15" customHeight="1">
      <c r="A41" s="32" t="s">
        <v>181</v>
      </c>
      <c r="B41" s="30" t="s">
        <v>160</v>
      </c>
      <c r="C41" s="31">
        <f>L22</f>
        <v>84</v>
      </c>
      <c r="D41" s="17"/>
      <c r="E41" s="17"/>
      <c r="F41" s="17"/>
      <c r="G41" s="17"/>
      <c r="J41" s="17"/>
      <c r="K41" s="17"/>
      <c r="L41" s="17"/>
      <c r="M41" s="17"/>
      <c r="N41" s="17"/>
    </row>
    <row r="42" spans="1:14" ht="25.5" customHeight="1">
      <c r="A42" s="16"/>
      <c r="B42" s="6"/>
      <c r="C42" s="6"/>
    </row>
  </sheetData>
  <mergeCells count="3">
    <mergeCell ref="A8:A16"/>
    <mergeCell ref="K4:L4"/>
    <mergeCell ref="A29:A37"/>
  </mergeCells>
  <pageMargins left="0.7" right="0.7" top="0.75" bottom="0.75" header="0.3" footer="0.3"/>
  <pageSetup scale="63" orientation="landscape" r:id="rId1"/>
  <headerFooter>
    <oddFooter>&amp;L
&amp;8FILE: &amp;F
SHEET: &amp;A&amp;R&amp;8[&amp;D  ::  &amp;T]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view="pageLayout" topLeftCell="A7" zoomScaleNormal="100" workbookViewId="0">
      <selection activeCell="D32" sqref="D32"/>
    </sheetView>
  </sheetViews>
  <sheetFormatPr defaultRowHeight="15"/>
  <cols>
    <col min="1" max="1" width="14.42578125" customWidth="1"/>
    <col min="2" max="2" width="14.28515625" customWidth="1"/>
  </cols>
  <sheetData>
    <row r="1" spans="1:8" ht="21">
      <c r="A1" s="3" t="s">
        <v>251</v>
      </c>
    </row>
    <row r="2" spans="1:8">
      <c r="A2" t="s">
        <v>250</v>
      </c>
      <c r="G2" s="4" t="s">
        <v>94</v>
      </c>
      <c r="H2" s="5">
        <f>DATE(2011,2,4)</f>
        <v>40578</v>
      </c>
    </row>
    <row r="3" spans="1:8">
      <c r="F3" s="4"/>
    </row>
    <row r="4" spans="1:8">
      <c r="A4" s="46" t="s">
        <v>119</v>
      </c>
      <c r="B4" s="46" t="s">
        <v>213</v>
      </c>
    </row>
    <row r="5" spans="1:8">
      <c r="A5" s="43" t="s">
        <v>214</v>
      </c>
      <c r="B5" s="6" t="s">
        <v>233</v>
      </c>
    </row>
    <row r="6" spans="1:8">
      <c r="A6" s="43"/>
      <c r="B6" s="6" t="s">
        <v>238</v>
      </c>
    </row>
    <row r="7" spans="1:8">
      <c r="A7" s="43"/>
      <c r="B7" s="6" t="s">
        <v>239</v>
      </c>
    </row>
    <row r="8" spans="1:8">
      <c r="A8" s="43"/>
      <c r="B8" s="6" t="s">
        <v>240</v>
      </c>
    </row>
    <row r="9" spans="1:8">
      <c r="A9" s="43"/>
      <c r="B9" s="6" t="s">
        <v>241</v>
      </c>
    </row>
    <row r="10" spans="1:8">
      <c r="A10" s="43"/>
      <c r="B10" s="6" t="s">
        <v>242</v>
      </c>
    </row>
    <row r="11" spans="1:8">
      <c r="A11" s="45" t="s">
        <v>249</v>
      </c>
      <c r="B11" s="47" t="s">
        <v>234</v>
      </c>
    </row>
    <row r="12" spans="1:8">
      <c r="A12" s="43"/>
      <c r="B12" s="6" t="s">
        <v>235</v>
      </c>
    </row>
    <row r="13" spans="1:8">
      <c r="A13" s="43"/>
      <c r="B13" s="6" t="s">
        <v>236</v>
      </c>
    </row>
    <row r="14" spans="1:8">
      <c r="A14" s="43"/>
      <c r="B14" s="6" t="s">
        <v>237</v>
      </c>
    </row>
    <row r="15" spans="1:8">
      <c r="A15" s="45" t="s">
        <v>245</v>
      </c>
      <c r="B15" s="47" t="s">
        <v>229</v>
      </c>
    </row>
    <row r="16" spans="1:8">
      <c r="A16" s="45" t="s">
        <v>246</v>
      </c>
      <c r="B16" s="47" t="s">
        <v>230</v>
      </c>
    </row>
    <row r="17" spans="1:2">
      <c r="A17" s="44" t="s">
        <v>247</v>
      </c>
      <c r="B17" s="48" t="s">
        <v>231</v>
      </c>
    </row>
    <row r="18" spans="1:2">
      <c r="A18" s="45" t="s">
        <v>243</v>
      </c>
      <c r="B18" s="47" t="s">
        <v>215</v>
      </c>
    </row>
    <row r="19" spans="1:2">
      <c r="A19" s="43"/>
      <c r="B19" s="6" t="s">
        <v>216</v>
      </c>
    </row>
    <row r="20" spans="1:2">
      <c r="A20" s="43"/>
      <c r="B20" s="6" t="s">
        <v>217</v>
      </c>
    </row>
    <row r="21" spans="1:2">
      <c r="A21" s="43"/>
      <c r="B21" s="6" t="s">
        <v>218</v>
      </c>
    </row>
    <row r="22" spans="1:2">
      <c r="A22" s="43"/>
      <c r="B22" s="6" t="s">
        <v>219</v>
      </c>
    </row>
    <row r="23" spans="1:2">
      <c r="A23" s="43"/>
      <c r="B23" s="6" t="s">
        <v>220</v>
      </c>
    </row>
    <row r="24" spans="1:2">
      <c r="A24" s="43"/>
      <c r="B24" s="6" t="s">
        <v>221</v>
      </c>
    </row>
    <row r="25" spans="1:2">
      <c r="A25" s="43"/>
      <c r="B25" s="6" t="s">
        <v>222</v>
      </c>
    </row>
    <row r="26" spans="1:2">
      <c r="A26" s="43"/>
      <c r="B26" s="6" t="s">
        <v>223</v>
      </c>
    </row>
    <row r="27" spans="1:2">
      <c r="A27" s="43"/>
      <c r="B27" s="6" t="s">
        <v>224</v>
      </c>
    </row>
    <row r="28" spans="1:2">
      <c r="A28" s="43"/>
      <c r="B28" s="6" t="s">
        <v>225</v>
      </c>
    </row>
    <row r="29" spans="1:2">
      <c r="A29" s="43"/>
      <c r="B29" s="6" t="s">
        <v>226</v>
      </c>
    </row>
    <row r="30" spans="1:2">
      <c r="A30" s="43"/>
      <c r="B30" s="6" t="s">
        <v>227</v>
      </c>
    </row>
    <row r="31" spans="1:2">
      <c r="A31" s="45" t="s">
        <v>248</v>
      </c>
      <c r="B31" s="47" t="s">
        <v>232</v>
      </c>
    </row>
    <row r="32" spans="1:2">
      <c r="A32" s="45" t="s">
        <v>244</v>
      </c>
      <c r="B32" s="47" t="s">
        <v>228</v>
      </c>
    </row>
  </sheetData>
  <sortState ref="B3:C30">
    <sortCondition ref="B3:B30"/>
  </sortState>
  <pageMargins left="0.7" right="0.7" top="0.75" bottom="0.75" header="0.3" footer="0.3"/>
  <pageSetup orientation="portrait" r:id="rId1"/>
  <headerFooter>
    <oddFooter>&amp;L&amp;8
FILE: &amp;F
SHEET: &amp;A&amp;R&amp;8[&amp;D  ::  &amp;T]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4" sqref="B4"/>
    </sheetView>
  </sheetViews>
  <sheetFormatPr defaultRowHeight="15"/>
  <cols>
    <col min="1" max="1" width="9.7109375" customWidth="1"/>
  </cols>
  <sheetData>
    <row r="1" spans="1:2">
      <c r="A1" s="1" t="s">
        <v>156</v>
      </c>
    </row>
    <row r="3" spans="1:2">
      <c r="A3" s="5">
        <v>40513</v>
      </c>
      <c r="B3" t="s">
        <v>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JBox1</vt:lpstr>
      <vt:lpstr>JBox2</vt:lpstr>
      <vt:lpstr>Seacon Order</vt:lpstr>
      <vt:lpstr>Terminal Block Wiring</vt:lpstr>
      <vt:lpstr>Impulse Order</vt:lpstr>
      <vt:lpstr>Subconn Order</vt:lpstr>
      <vt:lpstr>JBoxWireManifest</vt:lpstr>
      <vt:lpstr>JBoxPartNumberLabels</vt:lpstr>
      <vt:lpstr>ChangeLog</vt:lpstr>
      <vt:lpstr>ScienceCan</vt:lpstr>
      <vt:lpstr>JBoxWireManifest!Print_Area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2012-04-11T14:08:30Z</cp:lastPrinted>
  <dcterms:created xsi:type="dcterms:W3CDTF">2010-11-17T19:03:40Z</dcterms:created>
  <dcterms:modified xsi:type="dcterms:W3CDTF">2012-04-29T17:21:52Z</dcterms:modified>
</cp:coreProperties>
</file>