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ables/table3.xml" ContentType="application/vnd.openxmlformats-officedocument.spreadsheetml.table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harts/chart4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90" windowWidth="13395" windowHeight="7995"/>
  </bookViews>
  <sheets>
    <sheet name="Sheet1" sheetId="1" r:id="rId1"/>
    <sheet name="Sphere Calibration" sheetId="4" r:id="rId2"/>
    <sheet name="Sheet2" sheetId="2" r:id="rId3"/>
    <sheet name="Sheet3" sheetId="3" r:id="rId4"/>
  </sheets>
  <calcPr calcId="125725"/>
</workbook>
</file>

<file path=xl/calcChain.xml><?xml version="1.0" encoding="utf-8"?>
<calcChain xmlns="http://schemas.openxmlformats.org/spreadsheetml/2006/main">
  <c r="K37" i="4"/>
  <c r="K36"/>
  <c r="F2"/>
  <c r="F3"/>
  <c r="F4"/>
  <c r="F5"/>
  <c r="F6"/>
  <c r="F7"/>
  <c r="F8"/>
  <c r="F9"/>
  <c r="F10"/>
  <c r="F11"/>
  <c r="F12"/>
  <c r="F13"/>
  <c r="F14"/>
  <c r="F15"/>
  <c r="F16"/>
  <c r="F17"/>
  <c r="F18"/>
  <c r="F19"/>
  <c r="F20"/>
  <c r="F21"/>
  <c r="F22"/>
  <c r="F23"/>
  <c r="E4"/>
  <c r="E8"/>
  <c r="E12"/>
  <c r="E16"/>
  <c r="E20"/>
  <c r="D2"/>
  <c r="E2" s="1"/>
  <c r="D3"/>
  <c r="E3" s="1"/>
  <c r="D4"/>
  <c r="D5"/>
  <c r="E5" s="1"/>
  <c r="D6"/>
  <c r="E6" s="1"/>
  <c r="D7"/>
  <c r="E7" s="1"/>
  <c r="D8"/>
  <c r="D9"/>
  <c r="E9" s="1"/>
  <c r="D10"/>
  <c r="E10" s="1"/>
  <c r="D11"/>
  <c r="E11" s="1"/>
  <c r="D12"/>
  <c r="D13"/>
  <c r="E13" s="1"/>
  <c r="D14"/>
  <c r="E14" s="1"/>
  <c r="D15"/>
  <c r="E15" s="1"/>
  <c r="D16"/>
  <c r="D17"/>
  <c r="E17" s="1"/>
  <c r="D18"/>
  <c r="E18" s="1"/>
  <c r="D19"/>
  <c r="E19" s="1"/>
  <c r="D20"/>
  <c r="D21"/>
  <c r="E21" s="1"/>
  <c r="D22"/>
  <c r="E22" s="1"/>
  <c r="D23"/>
  <c r="E23" s="1"/>
  <c r="B33"/>
  <c r="B32"/>
  <c r="B30"/>
  <c r="B31" s="1"/>
  <c r="B27"/>
  <c r="C6" s="1"/>
  <c r="D3" i="1"/>
  <c r="D4"/>
  <c r="D5"/>
  <c r="D6"/>
  <c r="D7"/>
  <c r="D8"/>
  <c r="D9"/>
  <c r="D10"/>
  <c r="D11"/>
  <c r="D12"/>
  <c r="D13"/>
  <c r="D14"/>
  <c r="D15"/>
  <c r="D16"/>
  <c r="D17"/>
  <c r="D18"/>
  <c r="D19"/>
  <c r="D20"/>
  <c r="D21"/>
  <c r="D22"/>
  <c r="D23"/>
  <c r="D24"/>
  <c r="D25"/>
  <c r="D26"/>
  <c r="D2"/>
  <c r="C3"/>
  <c r="C4"/>
  <c r="C5"/>
  <c r="C6"/>
  <c r="C7"/>
  <c r="C8"/>
  <c r="C9"/>
  <c r="C10"/>
  <c r="C11"/>
  <c r="C12"/>
  <c r="C13"/>
  <c r="C14"/>
  <c r="C15"/>
  <c r="C16"/>
  <c r="C17"/>
  <c r="C18"/>
  <c r="C19"/>
  <c r="C20"/>
  <c r="C21"/>
  <c r="C22"/>
  <c r="C23"/>
  <c r="C24"/>
  <c r="C25"/>
  <c r="C26"/>
  <c r="C2"/>
  <c r="B34" i="4" l="1"/>
  <c r="C23"/>
  <c r="C7"/>
  <c r="C11"/>
  <c r="C15"/>
  <c r="C19"/>
  <c r="C20"/>
  <c r="C16"/>
  <c r="C12"/>
  <c r="C8"/>
  <c r="C4"/>
  <c r="C17"/>
  <c r="C13"/>
  <c r="C9"/>
  <c r="C5"/>
  <c r="C21"/>
  <c r="C22"/>
  <c r="C18"/>
  <c r="C14"/>
  <c r="C10"/>
</calcChain>
</file>

<file path=xl/sharedStrings.xml><?xml version="1.0" encoding="utf-8"?>
<sst xmlns="http://schemas.openxmlformats.org/spreadsheetml/2006/main" count="20" uniqueCount="19">
  <si>
    <t>Resistance (kOhm)</t>
  </si>
  <si>
    <t>% Full</t>
  </si>
  <si>
    <t>Level (in)</t>
  </si>
  <si>
    <t>Output Voltage (V)</t>
  </si>
  <si>
    <t>Test AI Offset</t>
  </si>
  <si>
    <t>Weight (lbs)</t>
  </si>
  <si>
    <t>System Weight (lbs)</t>
  </si>
  <si>
    <t>AI Value at FULL</t>
  </si>
  <si>
    <t>AI Value at Empty</t>
  </si>
  <si>
    <t>Sphere ID (cm)</t>
  </si>
  <si>
    <t>Sphere Volume (L)</t>
  </si>
  <si>
    <t>Sensor Volume (L)</t>
  </si>
  <si>
    <t>Dimensions</t>
  </si>
  <si>
    <t>Value</t>
  </si>
  <si>
    <t>Float Volume (L)</t>
  </si>
  <si>
    <t>Consumable Volume (L)</t>
  </si>
  <si>
    <t>AI Value with Venting Offset (mV)</t>
  </si>
  <si>
    <t>Fill Volume Single Sphere (L)</t>
  </si>
  <si>
    <t>Corrected AI Value        (mV)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</si>
</sst>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">
    <xf numFmtId="0" fontId="0" fillId="0" borderId="0" xfId="0"/>
    <xf numFmtId="2" fontId="0" fillId="0" borderId="0" xfId="0" applyNumberFormat="1"/>
    <xf numFmtId="9" fontId="0" fillId="0" borderId="0" xfId="1" applyFont="1"/>
    <xf numFmtId="0" fontId="0" fillId="0" borderId="0" xfId="0" applyNumberFormat="1"/>
    <xf numFmtId="0" fontId="0" fillId="0" borderId="0" xfId="0" applyNumberFormat="1" applyBorder="1"/>
    <xf numFmtId="0" fontId="0" fillId="0" borderId="0" xfId="0" applyAlignment="1">
      <alignment vertical="top" wrapText="1"/>
    </xf>
    <xf numFmtId="0" fontId="2" fillId="0" borderId="0" xfId="0" applyFont="1" applyBorder="1"/>
  </cellXfs>
  <cellStyles count="2">
    <cellStyle name="Normal" xfId="0" builtinId="0"/>
    <cellStyle name="Percent" xfId="1" builtinId="5"/>
  </cellStyles>
  <dxfs count="10">
    <dxf>
      <numFmt numFmtId="0" formatCode="General"/>
      <border diagonalUp="0" diagonalDown="0" outline="0">
        <left/>
        <right/>
        <top/>
        <bottom/>
      </border>
    </dxf>
    <dxf>
      <numFmt numFmtId="0" formatCode="General"/>
    </dxf>
    <dxf>
      <font>
        <b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3" formatCode="0%"/>
    </dxf>
    <dxf>
      <numFmt numFmtId="2" formatCode="0.00"/>
    </dxf>
    <dxf>
      <numFmt numFmtId="2" formatCode="0.00"/>
    </dxf>
    <dxf>
      <numFmt numFmtId="0" formatCode="General"/>
    </dxf>
    <dxf>
      <alignment horizontal="general" vertical="top" textRotation="0" wrapText="1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numFmt numFmtId="2" formatCode="0.00"/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/>
      <c:lineChart>
        <c:grouping val="standard"/>
        <c:ser>
          <c:idx val="1"/>
          <c:order val="0"/>
          <c:tx>
            <c:strRef>
              <c:f>Sheet1!$B$1</c:f>
              <c:strCache>
                <c:ptCount val="1"/>
                <c:pt idx="0">
                  <c:v>Resistance (kOhm)</c:v>
                </c:pt>
              </c:strCache>
            </c:strRef>
          </c:tx>
          <c:cat>
            <c:numRef>
              <c:f>Sheet1!$A$2:$A$26</c:f>
              <c:numCache>
                <c:formatCode>General</c:formatCode>
                <c:ptCount val="25"/>
                <c:pt idx="0">
                  <c:v>0</c:v>
                </c:pt>
                <c:pt idx="1">
                  <c:v>0.5</c:v>
                </c:pt>
                <c:pt idx="2">
                  <c:v>1</c:v>
                </c:pt>
                <c:pt idx="3">
                  <c:v>1.5</c:v>
                </c:pt>
                <c:pt idx="4">
                  <c:v>2</c:v>
                </c:pt>
                <c:pt idx="5">
                  <c:v>2.5</c:v>
                </c:pt>
                <c:pt idx="6">
                  <c:v>3</c:v>
                </c:pt>
                <c:pt idx="7">
                  <c:v>3.5</c:v>
                </c:pt>
                <c:pt idx="8">
                  <c:v>4</c:v>
                </c:pt>
                <c:pt idx="9">
                  <c:v>4.5</c:v>
                </c:pt>
                <c:pt idx="10">
                  <c:v>5</c:v>
                </c:pt>
                <c:pt idx="11">
                  <c:v>5.5</c:v>
                </c:pt>
                <c:pt idx="12">
                  <c:v>6</c:v>
                </c:pt>
                <c:pt idx="13">
                  <c:v>6.5</c:v>
                </c:pt>
                <c:pt idx="14">
                  <c:v>7</c:v>
                </c:pt>
                <c:pt idx="15">
                  <c:v>7.5</c:v>
                </c:pt>
                <c:pt idx="16">
                  <c:v>8</c:v>
                </c:pt>
                <c:pt idx="17">
                  <c:v>8.5</c:v>
                </c:pt>
                <c:pt idx="18">
                  <c:v>9</c:v>
                </c:pt>
                <c:pt idx="19">
                  <c:v>9.5</c:v>
                </c:pt>
                <c:pt idx="20">
                  <c:v>10</c:v>
                </c:pt>
                <c:pt idx="21">
                  <c:v>10.5</c:v>
                </c:pt>
                <c:pt idx="22">
                  <c:v>11</c:v>
                </c:pt>
                <c:pt idx="23">
                  <c:v>11.5</c:v>
                </c:pt>
                <c:pt idx="24">
                  <c:v>12</c:v>
                </c:pt>
              </c:numCache>
            </c:numRef>
          </c:cat>
          <c:val>
            <c:numRef>
              <c:f>Sheet1!$B$2:$B$26</c:f>
              <c:numCache>
                <c:formatCode>General</c:formatCode>
                <c:ptCount val="25"/>
                <c:pt idx="0">
                  <c:v>10.29</c:v>
                </c:pt>
                <c:pt idx="1">
                  <c:v>10.44</c:v>
                </c:pt>
                <c:pt idx="2">
                  <c:v>10.44</c:v>
                </c:pt>
                <c:pt idx="3">
                  <c:v>10.6</c:v>
                </c:pt>
                <c:pt idx="4">
                  <c:v>10.76</c:v>
                </c:pt>
                <c:pt idx="5">
                  <c:v>11.09</c:v>
                </c:pt>
                <c:pt idx="6">
                  <c:v>11.82</c:v>
                </c:pt>
                <c:pt idx="7">
                  <c:v>12.23</c:v>
                </c:pt>
                <c:pt idx="8">
                  <c:v>12.88</c:v>
                </c:pt>
                <c:pt idx="9">
                  <c:v>13.35</c:v>
                </c:pt>
                <c:pt idx="10">
                  <c:v>13.86</c:v>
                </c:pt>
                <c:pt idx="11">
                  <c:v>14.7</c:v>
                </c:pt>
                <c:pt idx="12">
                  <c:v>15.32</c:v>
                </c:pt>
                <c:pt idx="13">
                  <c:v>16.329999999999998</c:v>
                </c:pt>
                <c:pt idx="14">
                  <c:v>17.079999999999998</c:v>
                </c:pt>
                <c:pt idx="15">
                  <c:v>18.350000000000001</c:v>
                </c:pt>
                <c:pt idx="16">
                  <c:v>19.809999999999999</c:v>
                </c:pt>
                <c:pt idx="17">
                  <c:v>20.92</c:v>
                </c:pt>
                <c:pt idx="18">
                  <c:v>22.84</c:v>
                </c:pt>
                <c:pt idx="19">
                  <c:v>24.31</c:v>
                </c:pt>
                <c:pt idx="20">
                  <c:v>26.91</c:v>
                </c:pt>
                <c:pt idx="21">
                  <c:v>28.96</c:v>
                </c:pt>
                <c:pt idx="22">
                  <c:v>32.68</c:v>
                </c:pt>
                <c:pt idx="23">
                  <c:v>35.729999999999997</c:v>
                </c:pt>
                <c:pt idx="24">
                  <c:v>39.380000000000003</c:v>
                </c:pt>
              </c:numCache>
            </c:numRef>
          </c:val>
        </c:ser>
        <c:ser>
          <c:idx val="2"/>
          <c:order val="1"/>
          <c:tx>
            <c:strRef>
              <c:f>Sheet1!$C$1</c:f>
              <c:strCache>
                <c:ptCount val="1"/>
                <c:pt idx="0">
                  <c:v>Output Voltage (V)</c:v>
                </c:pt>
              </c:strCache>
            </c:strRef>
          </c:tx>
          <c:trendline>
            <c:trendlineType val="linear"/>
            <c:intercept val="0.17"/>
            <c:dispEq val="1"/>
            <c:trendlineLbl>
              <c:layout>
                <c:manualLayout>
                  <c:x val="3.1106031852543071E-3"/>
                  <c:y val="-5.4671890386253086E-2"/>
                </c:manualLayout>
              </c:layout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en-US"/>
                      <a:t>y = 0.33x + 0.17</a:t>
                    </a:r>
                  </a:p>
                </c:rich>
              </c:tx>
              <c:numFmt formatCode="General" sourceLinked="0"/>
            </c:trendlineLbl>
          </c:trendline>
          <c:cat>
            <c:numRef>
              <c:f>Sheet1!$A$2:$A$26</c:f>
              <c:numCache>
                <c:formatCode>General</c:formatCode>
                <c:ptCount val="25"/>
                <c:pt idx="0">
                  <c:v>0</c:v>
                </c:pt>
                <c:pt idx="1">
                  <c:v>0.5</c:v>
                </c:pt>
                <c:pt idx="2">
                  <c:v>1</c:v>
                </c:pt>
                <c:pt idx="3">
                  <c:v>1.5</c:v>
                </c:pt>
                <c:pt idx="4">
                  <c:v>2</c:v>
                </c:pt>
                <c:pt idx="5">
                  <c:v>2.5</c:v>
                </c:pt>
                <c:pt idx="6">
                  <c:v>3</c:v>
                </c:pt>
                <c:pt idx="7">
                  <c:v>3.5</c:v>
                </c:pt>
                <c:pt idx="8">
                  <c:v>4</c:v>
                </c:pt>
                <c:pt idx="9">
                  <c:v>4.5</c:v>
                </c:pt>
                <c:pt idx="10">
                  <c:v>5</c:v>
                </c:pt>
                <c:pt idx="11">
                  <c:v>5.5</c:v>
                </c:pt>
                <c:pt idx="12">
                  <c:v>6</c:v>
                </c:pt>
                <c:pt idx="13">
                  <c:v>6.5</c:v>
                </c:pt>
                <c:pt idx="14">
                  <c:v>7</c:v>
                </c:pt>
                <c:pt idx="15">
                  <c:v>7.5</c:v>
                </c:pt>
                <c:pt idx="16">
                  <c:v>8</c:v>
                </c:pt>
                <c:pt idx="17">
                  <c:v>8.5</c:v>
                </c:pt>
                <c:pt idx="18">
                  <c:v>9</c:v>
                </c:pt>
                <c:pt idx="19">
                  <c:v>9.5</c:v>
                </c:pt>
                <c:pt idx="20">
                  <c:v>10</c:v>
                </c:pt>
                <c:pt idx="21">
                  <c:v>10.5</c:v>
                </c:pt>
                <c:pt idx="22">
                  <c:v>11</c:v>
                </c:pt>
                <c:pt idx="23">
                  <c:v>11.5</c:v>
                </c:pt>
                <c:pt idx="24">
                  <c:v>12</c:v>
                </c:pt>
              </c:numCache>
            </c:numRef>
          </c:cat>
          <c:val>
            <c:numRef>
              <c:f>Sheet1!$C$2:$C$26</c:f>
              <c:numCache>
                <c:formatCode>0.00</c:formatCode>
                <c:ptCount val="25"/>
                <c:pt idx="0">
                  <c:v>0.17492711370262226</c:v>
                </c:pt>
                <c:pt idx="1">
                  <c:v>0.34482758620689535</c:v>
                </c:pt>
                <c:pt idx="2">
                  <c:v>0.34482758620689535</c:v>
                </c:pt>
                <c:pt idx="3">
                  <c:v>0.52075471698113107</c:v>
                </c:pt>
                <c:pt idx="4">
                  <c:v>0.69144981412639317</c:v>
                </c:pt>
                <c:pt idx="5">
                  <c:v>1.0279531109107296</c:v>
                </c:pt>
                <c:pt idx="6">
                  <c:v>1.7055837563451774</c:v>
                </c:pt>
                <c:pt idx="7">
                  <c:v>2.0506950122649221</c:v>
                </c:pt>
                <c:pt idx="8">
                  <c:v>2.5527950310559007</c:v>
                </c:pt>
                <c:pt idx="9">
                  <c:v>2.8853932584269657</c:v>
                </c:pt>
                <c:pt idx="10">
                  <c:v>3.2207792207792196</c:v>
                </c:pt>
                <c:pt idx="11">
                  <c:v>3.7224489795918361</c:v>
                </c:pt>
                <c:pt idx="12">
                  <c:v>4.0574412532637076</c:v>
                </c:pt>
                <c:pt idx="13">
                  <c:v>4.5486834047764839</c:v>
                </c:pt>
                <c:pt idx="14">
                  <c:v>4.875878220140514</c:v>
                </c:pt>
                <c:pt idx="15">
                  <c:v>5.3689373297002723</c:v>
                </c:pt>
                <c:pt idx="16">
                  <c:v>5.8576476527006562</c:v>
                </c:pt>
                <c:pt idx="17">
                  <c:v>6.1835564053537286</c:v>
                </c:pt>
                <c:pt idx="18">
                  <c:v>6.6725043782837128</c:v>
                </c:pt>
                <c:pt idx="19">
                  <c:v>6.9946524064171118</c:v>
                </c:pt>
                <c:pt idx="20">
                  <c:v>7.4782608695652169</c:v>
                </c:pt>
                <c:pt idx="21">
                  <c:v>7.7983425414364635</c:v>
                </c:pt>
                <c:pt idx="22">
                  <c:v>8.2766217870257037</c:v>
                </c:pt>
                <c:pt idx="23">
                  <c:v>8.5944584382871518</c:v>
                </c:pt>
                <c:pt idx="24">
                  <c:v>8.9101066531234139</c:v>
                </c:pt>
              </c:numCache>
            </c:numRef>
          </c:val>
        </c:ser>
        <c:marker val="1"/>
        <c:axId val="67530112"/>
        <c:axId val="67540096"/>
      </c:lineChart>
      <c:catAx>
        <c:axId val="67530112"/>
        <c:scaling>
          <c:orientation val="minMax"/>
        </c:scaling>
        <c:axPos val="b"/>
        <c:numFmt formatCode="General" sourceLinked="1"/>
        <c:tickLblPos val="nextTo"/>
        <c:crossAx val="67540096"/>
        <c:crosses val="autoZero"/>
        <c:auto val="1"/>
        <c:lblAlgn val="ctr"/>
        <c:lblOffset val="100"/>
      </c:catAx>
      <c:valAx>
        <c:axId val="67540096"/>
        <c:scaling>
          <c:orientation val="minMax"/>
        </c:scaling>
        <c:axPos val="l"/>
        <c:majorGridlines/>
        <c:numFmt formatCode="General" sourceLinked="1"/>
        <c:tickLblPos val="nextTo"/>
        <c:crossAx val="67530112"/>
        <c:crosses val="autoZero"/>
        <c:crossBetween val="between"/>
      </c:valAx>
    </c:plotArea>
    <c:legend>
      <c:legendPos val="r"/>
      <c:layout/>
    </c:legend>
    <c:plotVisOnly val="1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layout/>
    </c:title>
    <c:plotArea>
      <c:layout/>
      <c:lineChart>
        <c:grouping val="standard"/>
        <c:ser>
          <c:idx val="0"/>
          <c:order val="0"/>
          <c:tx>
            <c:strRef>
              <c:f>Sheet1!$D$1</c:f>
              <c:strCache>
                <c:ptCount val="1"/>
                <c:pt idx="0">
                  <c:v>% Full</c:v>
                </c:pt>
              </c:strCache>
            </c:strRef>
          </c:tx>
          <c:cat>
            <c:numRef>
              <c:f>Sheet1!$A$2:$A$26</c:f>
              <c:numCache>
                <c:formatCode>General</c:formatCode>
                <c:ptCount val="25"/>
                <c:pt idx="0">
                  <c:v>0</c:v>
                </c:pt>
                <c:pt idx="1">
                  <c:v>0.5</c:v>
                </c:pt>
                <c:pt idx="2">
                  <c:v>1</c:v>
                </c:pt>
                <c:pt idx="3">
                  <c:v>1.5</c:v>
                </c:pt>
                <c:pt idx="4">
                  <c:v>2</c:v>
                </c:pt>
                <c:pt idx="5">
                  <c:v>2.5</c:v>
                </c:pt>
                <c:pt idx="6">
                  <c:v>3</c:v>
                </c:pt>
                <c:pt idx="7">
                  <c:v>3.5</c:v>
                </c:pt>
                <c:pt idx="8">
                  <c:v>4</c:v>
                </c:pt>
                <c:pt idx="9">
                  <c:v>4.5</c:v>
                </c:pt>
                <c:pt idx="10">
                  <c:v>5</c:v>
                </c:pt>
                <c:pt idx="11">
                  <c:v>5.5</c:v>
                </c:pt>
                <c:pt idx="12">
                  <c:v>6</c:v>
                </c:pt>
                <c:pt idx="13">
                  <c:v>6.5</c:v>
                </c:pt>
                <c:pt idx="14">
                  <c:v>7</c:v>
                </c:pt>
                <c:pt idx="15">
                  <c:v>7.5</c:v>
                </c:pt>
                <c:pt idx="16">
                  <c:v>8</c:v>
                </c:pt>
                <c:pt idx="17">
                  <c:v>8.5</c:v>
                </c:pt>
                <c:pt idx="18">
                  <c:v>9</c:v>
                </c:pt>
                <c:pt idx="19">
                  <c:v>9.5</c:v>
                </c:pt>
                <c:pt idx="20">
                  <c:v>10</c:v>
                </c:pt>
                <c:pt idx="21">
                  <c:v>10.5</c:v>
                </c:pt>
                <c:pt idx="22">
                  <c:v>11</c:v>
                </c:pt>
                <c:pt idx="23">
                  <c:v>11.5</c:v>
                </c:pt>
                <c:pt idx="24">
                  <c:v>12</c:v>
                </c:pt>
              </c:numCache>
            </c:numRef>
          </c:cat>
          <c:val>
            <c:numRef>
              <c:f>Sheet1!$D$2:$D$26</c:f>
              <c:numCache>
                <c:formatCode>0%</c:formatCode>
                <c:ptCount val="25"/>
                <c:pt idx="0">
                  <c:v>0</c:v>
                </c:pt>
                <c:pt idx="1">
                  <c:v>5.0636574074074073E-3</c:v>
                </c:pt>
                <c:pt idx="2">
                  <c:v>1.9675925925925927E-2</c:v>
                </c:pt>
                <c:pt idx="3">
                  <c:v>4.296875E-2</c:v>
                </c:pt>
                <c:pt idx="4">
                  <c:v>7.407407407407407E-2</c:v>
                </c:pt>
                <c:pt idx="5">
                  <c:v>0.11212384259259259</c:v>
                </c:pt>
                <c:pt idx="6">
                  <c:v>0.15625</c:v>
                </c:pt>
                <c:pt idx="7">
                  <c:v>0.20558449074074073</c:v>
                </c:pt>
                <c:pt idx="8">
                  <c:v>0.25925925925925924</c:v>
                </c:pt>
                <c:pt idx="9">
                  <c:v>0.31640625</c:v>
                </c:pt>
                <c:pt idx="10">
                  <c:v>0.37615740740740738</c:v>
                </c:pt>
                <c:pt idx="11">
                  <c:v>0.43764467592592593</c:v>
                </c:pt>
                <c:pt idx="12">
                  <c:v>0.5</c:v>
                </c:pt>
                <c:pt idx="13">
                  <c:v>0.56235532407407407</c:v>
                </c:pt>
                <c:pt idx="14">
                  <c:v>0.62384259259259256</c:v>
                </c:pt>
                <c:pt idx="15">
                  <c:v>0.68359375</c:v>
                </c:pt>
                <c:pt idx="16">
                  <c:v>0.7407407407407407</c:v>
                </c:pt>
                <c:pt idx="17">
                  <c:v>0.7944155092592593</c:v>
                </c:pt>
                <c:pt idx="18">
                  <c:v>0.84375</c:v>
                </c:pt>
                <c:pt idx="19">
                  <c:v>0.88787615740740744</c:v>
                </c:pt>
                <c:pt idx="20">
                  <c:v>0.92592592592592593</c:v>
                </c:pt>
                <c:pt idx="21">
                  <c:v>0.95703125</c:v>
                </c:pt>
                <c:pt idx="22">
                  <c:v>0.98032407407407407</c:v>
                </c:pt>
                <c:pt idx="23">
                  <c:v>0.99493634259259256</c:v>
                </c:pt>
                <c:pt idx="24">
                  <c:v>1</c:v>
                </c:pt>
              </c:numCache>
            </c:numRef>
          </c:val>
        </c:ser>
        <c:marker val="1"/>
        <c:axId val="69931392"/>
        <c:axId val="69932928"/>
      </c:lineChart>
      <c:catAx>
        <c:axId val="69931392"/>
        <c:scaling>
          <c:orientation val="minMax"/>
        </c:scaling>
        <c:axPos val="b"/>
        <c:numFmt formatCode="General" sourceLinked="1"/>
        <c:tickLblPos val="nextTo"/>
        <c:crossAx val="69932928"/>
        <c:crosses val="autoZero"/>
        <c:auto val="1"/>
        <c:lblAlgn val="ctr"/>
        <c:lblOffset val="100"/>
      </c:catAx>
      <c:valAx>
        <c:axId val="69932928"/>
        <c:scaling>
          <c:orientation val="minMax"/>
        </c:scaling>
        <c:axPos val="l"/>
        <c:majorGridlines/>
        <c:numFmt formatCode="0%" sourceLinked="1"/>
        <c:tickLblPos val="nextTo"/>
        <c:crossAx val="69931392"/>
        <c:crosses val="autoZero"/>
        <c:crossBetween val="between"/>
      </c:valAx>
    </c:plotArea>
    <c:legend>
      <c:legendPos val="r"/>
      <c:layout/>
    </c:legend>
    <c:plotVisOnly val="1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style val="10"/>
  <c:chart>
    <c:title>
      <c:tx>
        <c:rich>
          <a:bodyPr/>
          <a:lstStyle/>
          <a:p>
            <a:pPr>
              <a:defRPr/>
            </a:pPr>
            <a:r>
              <a:rPr lang="en-US"/>
              <a:t>Single Sphere with Sensor and Float</a:t>
            </a:r>
          </a:p>
        </c:rich>
      </c:tx>
      <c:layout/>
    </c:title>
    <c:plotArea>
      <c:layout>
        <c:manualLayout>
          <c:layoutTarget val="inner"/>
          <c:xMode val="edge"/>
          <c:yMode val="edge"/>
          <c:x val="0.1013348834751361"/>
          <c:y val="0.1740610599570819"/>
          <c:w val="0.86978371998802162"/>
          <c:h val="0.58408918754862471"/>
        </c:manualLayout>
      </c:layout>
      <c:scatterChart>
        <c:scatterStyle val="lineMarker"/>
        <c:ser>
          <c:idx val="1"/>
          <c:order val="0"/>
          <c:tx>
            <c:strRef>
              <c:f>'Sphere Calibration'!$A$1</c:f>
              <c:strCache>
                <c:ptCount val="1"/>
                <c:pt idx="0">
                  <c:v>Fill Volume Single Sphere (L)</c:v>
                </c:pt>
              </c:strCache>
            </c:strRef>
          </c:tx>
          <c:spPr>
            <a:ln>
              <a:noFill/>
            </a:ln>
          </c:spPr>
          <c:trendline>
            <c:spPr>
              <a:ln w="22225">
                <a:solidFill>
                  <a:schemeClr val="accent1">
                    <a:lumMod val="75000"/>
                  </a:schemeClr>
                </a:solidFill>
              </a:ln>
            </c:spPr>
            <c:trendlineType val="linear"/>
            <c:dispRSqr val="1"/>
            <c:dispEq val="1"/>
            <c:trendlineLbl>
              <c:layout>
                <c:manualLayout>
                  <c:x val="-8.9599605418450249E-3"/>
                  <c:y val="0.42180033684714496"/>
                </c:manualLayout>
              </c:layout>
              <c:numFmt formatCode="General" sourceLinked="0"/>
            </c:trendlineLbl>
          </c:trendline>
          <c:xVal>
            <c:numRef>
              <c:f>'Sphere Calibration'!$C$2:$C$23</c:f>
              <c:numCache>
                <c:formatCode>General</c:formatCode>
                <c:ptCount val="22"/>
                <c:pt idx="0">
                  <c:v>178</c:v>
                </c:pt>
                <c:pt idx="1">
                  <c:v>349</c:v>
                </c:pt>
                <c:pt idx="2">
                  <c:v>469</c:v>
                </c:pt>
                <c:pt idx="3">
                  <c:v>640</c:v>
                </c:pt>
                <c:pt idx="4">
                  <c:v>1160</c:v>
                </c:pt>
                <c:pt idx="5">
                  <c:v>1667</c:v>
                </c:pt>
                <c:pt idx="6">
                  <c:v>2004</c:v>
                </c:pt>
                <c:pt idx="7">
                  <c:v>2505</c:v>
                </c:pt>
                <c:pt idx="8">
                  <c:v>2835</c:v>
                </c:pt>
                <c:pt idx="9">
                  <c:v>3159</c:v>
                </c:pt>
                <c:pt idx="10">
                  <c:v>3486</c:v>
                </c:pt>
                <c:pt idx="11">
                  <c:v>3806</c:v>
                </c:pt>
                <c:pt idx="12">
                  <c:v>4126</c:v>
                </c:pt>
                <c:pt idx="13">
                  <c:v>4600</c:v>
                </c:pt>
                <c:pt idx="14">
                  <c:v>4910</c:v>
                </c:pt>
                <c:pt idx="15">
                  <c:v>5215</c:v>
                </c:pt>
                <c:pt idx="16">
                  <c:v>5520</c:v>
                </c:pt>
                <c:pt idx="17">
                  <c:v>5977</c:v>
                </c:pt>
                <c:pt idx="18">
                  <c:v>6279</c:v>
                </c:pt>
                <c:pt idx="19">
                  <c:v>6880</c:v>
                </c:pt>
                <c:pt idx="20">
                  <c:v>7461</c:v>
                </c:pt>
                <c:pt idx="21">
                  <c:v>8037</c:v>
                </c:pt>
              </c:numCache>
            </c:numRef>
          </c:xVal>
          <c:yVal>
            <c:numRef>
              <c:f>'Sphere Calibration'!$A$2:$A$23</c:f>
              <c:numCache>
                <c:formatCode>General</c:formatCode>
                <c:ptCount val="22"/>
                <c:pt idx="0">
                  <c:v>0</c:v>
                </c:pt>
                <c:pt idx="1">
                  <c:v>0.85399999999999998</c:v>
                </c:pt>
                <c:pt idx="2">
                  <c:v>1.78</c:v>
                </c:pt>
                <c:pt idx="3">
                  <c:v>2.6579999999999999</c:v>
                </c:pt>
                <c:pt idx="4">
                  <c:v>3.548</c:v>
                </c:pt>
                <c:pt idx="5">
                  <c:v>4.4379999999999997</c:v>
                </c:pt>
                <c:pt idx="6">
                  <c:v>5.3280000000000003</c:v>
                </c:pt>
                <c:pt idx="7">
                  <c:v>6.218</c:v>
                </c:pt>
                <c:pt idx="8">
                  <c:v>7.1079999999999997</c:v>
                </c:pt>
                <c:pt idx="9">
                  <c:v>7.9980000000000002</c:v>
                </c:pt>
                <c:pt idx="10">
                  <c:v>8.8879999999999999</c:v>
                </c:pt>
                <c:pt idx="11">
                  <c:v>9.7780000000000005</c:v>
                </c:pt>
                <c:pt idx="12">
                  <c:v>10.667999999999999</c:v>
                </c:pt>
                <c:pt idx="13">
                  <c:v>11.558</c:v>
                </c:pt>
                <c:pt idx="14">
                  <c:v>12.448</c:v>
                </c:pt>
                <c:pt idx="15">
                  <c:v>13.337999999999999</c:v>
                </c:pt>
                <c:pt idx="16">
                  <c:v>14.228</c:v>
                </c:pt>
                <c:pt idx="17">
                  <c:v>15.118</c:v>
                </c:pt>
                <c:pt idx="18">
                  <c:v>16.007999999999999</c:v>
                </c:pt>
                <c:pt idx="19">
                  <c:v>16.898</c:v>
                </c:pt>
                <c:pt idx="20">
                  <c:v>17.788</c:v>
                </c:pt>
                <c:pt idx="21">
                  <c:v>18.678000000000001</c:v>
                </c:pt>
              </c:numCache>
            </c:numRef>
          </c:yVal>
        </c:ser>
        <c:axId val="70377472"/>
        <c:axId val="70379392"/>
      </c:scatterChart>
      <c:valAx>
        <c:axId val="70377472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AI Value</a:t>
                </a:r>
              </a:p>
            </c:rich>
          </c:tx>
          <c:layout/>
        </c:title>
        <c:numFmt formatCode="General" sourceLinked="1"/>
        <c:majorTickMark val="none"/>
        <c:tickLblPos val="low"/>
        <c:crossAx val="70379392"/>
        <c:crosses val="autoZero"/>
        <c:crossBetween val="midCat"/>
      </c:valAx>
      <c:valAx>
        <c:axId val="70379392"/>
        <c:scaling>
          <c:orientation val="minMax"/>
        </c:scaling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Volume (L)</a:t>
                </a:r>
              </a:p>
            </c:rich>
          </c:tx>
          <c:layout/>
        </c:title>
        <c:numFmt formatCode="General" sourceLinked="1"/>
        <c:majorTickMark val="none"/>
        <c:tickLblPos val="nextTo"/>
        <c:crossAx val="70377472"/>
        <c:crosses val="autoZero"/>
        <c:crossBetween val="midCat"/>
      </c:valAx>
    </c:plotArea>
    <c:plotVisOnly val="1"/>
  </c:chart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VB System Weight</a:t>
            </a:r>
          </a:p>
        </c:rich>
      </c:tx>
      <c:layout/>
    </c:title>
    <c:plotArea>
      <c:layout/>
      <c:scatterChart>
        <c:scatterStyle val="lineMarker"/>
        <c:ser>
          <c:idx val="0"/>
          <c:order val="0"/>
          <c:tx>
            <c:strRef>
              <c:f>'Sphere Calibration'!$E$1</c:f>
              <c:strCache>
                <c:ptCount val="1"/>
                <c:pt idx="0">
                  <c:v>System Weight (lbs)</c:v>
                </c:pt>
              </c:strCache>
            </c:strRef>
          </c:tx>
          <c:spPr>
            <a:ln w="28575">
              <a:noFill/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pPr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trendline>
            <c:trendlineType val="linear"/>
            <c:intercept val="-3.9"/>
            <c:dispRSqr val="1"/>
            <c:dispEq val="1"/>
            <c:trendlineLbl>
              <c:layout>
                <c:manualLayout>
                  <c:x val="8.8450401915680533E-3"/>
                  <c:y val="-0.18091462525517643"/>
                </c:manualLayout>
              </c:layout>
              <c:numFmt formatCode="General" sourceLinked="0"/>
            </c:trendlineLbl>
          </c:trendline>
          <c:xVal>
            <c:numRef>
              <c:f>'Sphere Calibration'!$C$2:$C$23</c:f>
              <c:numCache>
                <c:formatCode>General</c:formatCode>
                <c:ptCount val="22"/>
                <c:pt idx="0">
                  <c:v>178</c:v>
                </c:pt>
                <c:pt idx="1">
                  <c:v>349</c:v>
                </c:pt>
                <c:pt idx="2">
                  <c:v>469</c:v>
                </c:pt>
                <c:pt idx="3">
                  <c:v>640</c:v>
                </c:pt>
                <c:pt idx="4">
                  <c:v>1160</c:v>
                </c:pt>
                <c:pt idx="5">
                  <c:v>1667</c:v>
                </c:pt>
                <c:pt idx="6">
                  <c:v>2004</c:v>
                </c:pt>
                <c:pt idx="7">
                  <c:v>2505</c:v>
                </c:pt>
                <c:pt idx="8">
                  <c:v>2835</c:v>
                </c:pt>
                <c:pt idx="9">
                  <c:v>3159</c:v>
                </c:pt>
                <c:pt idx="10">
                  <c:v>3486</c:v>
                </c:pt>
                <c:pt idx="11">
                  <c:v>3806</c:v>
                </c:pt>
                <c:pt idx="12">
                  <c:v>4126</c:v>
                </c:pt>
                <c:pt idx="13">
                  <c:v>4600</c:v>
                </c:pt>
                <c:pt idx="14">
                  <c:v>4910</c:v>
                </c:pt>
                <c:pt idx="15">
                  <c:v>5215</c:v>
                </c:pt>
                <c:pt idx="16">
                  <c:v>5520</c:v>
                </c:pt>
                <c:pt idx="17">
                  <c:v>5977</c:v>
                </c:pt>
                <c:pt idx="18">
                  <c:v>6279</c:v>
                </c:pt>
                <c:pt idx="19">
                  <c:v>6880</c:v>
                </c:pt>
                <c:pt idx="20">
                  <c:v>7461</c:v>
                </c:pt>
                <c:pt idx="21">
                  <c:v>8037</c:v>
                </c:pt>
              </c:numCache>
            </c:numRef>
          </c:xVal>
          <c:yVal>
            <c:numRef>
              <c:f>'Sphere Calibration'!$E$2:$E$23</c:f>
              <c:numCache>
                <c:formatCode>0.00</c:formatCode>
                <c:ptCount val="22"/>
                <c:pt idx="0">
                  <c:v>0</c:v>
                </c:pt>
                <c:pt idx="1">
                  <c:v>7.6576045000000006</c:v>
                </c:pt>
                <c:pt idx="2">
                  <c:v>15.960815000000002</c:v>
                </c:pt>
                <c:pt idx="3">
                  <c:v>23.833621500000003</c:v>
                </c:pt>
                <c:pt idx="4">
                  <c:v>31.814029000000005</c:v>
                </c:pt>
                <c:pt idx="5">
                  <c:v>39.794436499999996</c:v>
                </c:pt>
                <c:pt idx="6">
                  <c:v>47.774844000000009</c:v>
                </c:pt>
                <c:pt idx="7">
                  <c:v>55.755251500000007</c:v>
                </c:pt>
                <c:pt idx="8">
                  <c:v>63.735659000000005</c:v>
                </c:pt>
                <c:pt idx="9">
                  <c:v>71.716066500000011</c:v>
                </c:pt>
                <c:pt idx="10">
                  <c:v>79.696474000000009</c:v>
                </c:pt>
                <c:pt idx="11">
                  <c:v>87.676881500000007</c:v>
                </c:pt>
                <c:pt idx="12">
                  <c:v>95.657289000000006</c:v>
                </c:pt>
                <c:pt idx="13">
                  <c:v>103.63769650000002</c:v>
                </c:pt>
                <c:pt idx="14">
                  <c:v>111.61810400000002</c:v>
                </c:pt>
                <c:pt idx="15">
                  <c:v>119.5985115</c:v>
                </c:pt>
                <c:pt idx="16">
                  <c:v>127.578919</c:v>
                </c:pt>
                <c:pt idx="17">
                  <c:v>135.55932650000003</c:v>
                </c:pt>
                <c:pt idx="18">
                  <c:v>143.53973400000001</c:v>
                </c:pt>
                <c:pt idx="19">
                  <c:v>151.52014150000002</c:v>
                </c:pt>
                <c:pt idx="20">
                  <c:v>159.50054900000001</c:v>
                </c:pt>
                <c:pt idx="21">
                  <c:v>167.48095650000002</c:v>
                </c:pt>
              </c:numCache>
            </c:numRef>
          </c:yVal>
        </c:ser>
        <c:axId val="70273280"/>
        <c:axId val="70287360"/>
      </c:scatterChart>
      <c:valAx>
        <c:axId val="70273280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Analog Input (mV)</a:t>
                </a:r>
              </a:p>
            </c:rich>
          </c:tx>
          <c:layout/>
        </c:title>
        <c:numFmt formatCode="General" sourceLinked="1"/>
        <c:tickLblPos val="nextTo"/>
        <c:crossAx val="70287360"/>
        <c:crosses val="autoZero"/>
        <c:crossBetween val="midCat"/>
      </c:valAx>
      <c:valAx>
        <c:axId val="70287360"/>
        <c:scaling>
          <c:orientation val="minMax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Water</a:t>
                </a:r>
                <a:r>
                  <a:rPr lang="en-US" baseline="0"/>
                  <a:t> Weight (lbs)</a:t>
                </a:r>
                <a:endParaRPr lang="en-US"/>
              </a:p>
            </c:rich>
          </c:tx>
          <c:layout/>
        </c:title>
        <c:numFmt formatCode="0.00" sourceLinked="1"/>
        <c:tickLblPos val="nextTo"/>
        <c:crossAx val="70273280"/>
        <c:crosses val="autoZero"/>
        <c:crossBetween val="midCat"/>
      </c:valAx>
    </c:plotArea>
    <c:plotVisOnly val="1"/>
  </c:chart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85725</xdr:colOff>
      <xdr:row>0</xdr:row>
      <xdr:rowOff>123824</xdr:rowOff>
    </xdr:from>
    <xdr:to>
      <xdr:col>12</xdr:col>
      <xdr:colOff>476250</xdr:colOff>
      <xdr:row>11</xdr:row>
      <xdr:rowOff>161925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60324</xdr:colOff>
      <xdr:row>12</xdr:row>
      <xdr:rowOff>15875</xdr:rowOff>
    </xdr:from>
    <xdr:to>
      <xdr:col>12</xdr:col>
      <xdr:colOff>460375</xdr:colOff>
      <xdr:row>26</xdr:row>
      <xdr:rowOff>25400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171449</xdr:colOff>
      <xdr:row>1</xdr:row>
      <xdr:rowOff>57150</xdr:rowOff>
    </xdr:from>
    <xdr:to>
      <xdr:col>19</xdr:col>
      <xdr:colOff>561974</xdr:colOff>
      <xdr:row>16</xdr:row>
      <xdr:rowOff>123825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171451</xdr:colOff>
      <xdr:row>17</xdr:row>
      <xdr:rowOff>114300</xdr:rowOff>
    </xdr:from>
    <xdr:to>
      <xdr:col>19</xdr:col>
      <xdr:colOff>581025</xdr:colOff>
      <xdr:row>32</xdr:row>
      <xdr:rowOff>76200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id="1" name="Table1" displayName="Table1" ref="A1:D26" totalsRowShown="0">
  <autoFilter ref="A1:D26"/>
  <tableColumns count="4">
    <tableColumn id="1" name="Level (in)"/>
    <tableColumn id="2" name="Resistance (kOhm)"/>
    <tableColumn id="3" name="Output Voltage (V)" dataDxfId="9">
      <calculatedColumnFormula>((B2-10.14)/B2)*12</calculatedColumnFormula>
    </tableColumn>
    <tableColumn id="4" name="% Full" dataDxfId="8" dataCellStyle="Percent">
      <calculatedColumnFormula>(A2^2 * (3*6 - A2))/(4*6^3)</calculatedColumnFormula>
    </tableColumn>
  </tableColumns>
  <tableStyleInfo name="TableStyleMedium16" showFirstColumn="0" showLastColumn="0" showRowStripes="1" showColumnStripes="0"/>
</table>
</file>

<file path=xl/tables/table2.xml><?xml version="1.0" encoding="utf-8"?>
<table xmlns="http://schemas.openxmlformats.org/spreadsheetml/2006/main" id="2" name="Table13" displayName="Table13" ref="A1:F23" totalsRowShown="0" headerRowDxfId="7">
  <autoFilter ref="A1:F23">
    <filterColumn colId="2"/>
    <filterColumn colId="4"/>
  </autoFilter>
  <tableColumns count="6">
    <tableColumn id="1" name="Fill Volume Single Sphere (L)"/>
    <tableColumn id="2" name="AI Value with Venting Offset (mV)"/>
    <tableColumn id="5" name="Corrected AI Value        (mV)" dataDxfId="6">
      <calculatedColumnFormula>Table13[[#This Row],[AI Value with Venting Offset (mV)]]+$B$27</calculatedColumnFormula>
    </tableColumn>
    <tableColumn id="3" name="Weight (lbs)" dataDxfId="5">
      <calculatedColumnFormula>Table13[[#This Row],[Fill Volume Single Sphere (L)]]*2.225</calculatedColumnFormula>
    </tableColumn>
    <tableColumn id="6" name="System Weight (lbs)" dataDxfId="4">
      <calculatedColumnFormula>Table13[[#This Row],[Weight (lbs)]]*4.03</calculatedColumnFormula>
    </tableColumn>
    <tableColumn id="4" name="% Full" dataDxfId="3" dataCellStyle="Percent">
      <calculatedColumnFormula>Table13[[#This Row],[Fill Volume Single Sphere (L)]]/18.67</calculatedColumnFormula>
    </tableColumn>
  </tableColumns>
  <tableStyleInfo name="TableStyleMedium16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A29:B34" totalsRowCount="1">
  <autoFilter ref="A29:B33"/>
  <tableColumns count="2">
    <tableColumn id="1" name="Dimensions" totalsRowLabel="Consumable Volume (L)" totalsRowDxfId="2"/>
    <tableColumn id="2" name="Value" totalsRowFunction="custom" dataDxfId="1" totalsRowDxfId="0">
      <calculatedColumnFormula>10</calculatedColumnFormula>
      <totalsRowFormula>B31-B32-B33</totalsRowFormula>
    </tableColumn>
  </tableColumns>
  <tableStyleInfo name="TableStyleMedium16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6"/>
  <sheetViews>
    <sheetView tabSelected="1" view="pageBreakPreview" zoomScaleNormal="100" zoomScaleSheetLayoutView="100" workbookViewId="0">
      <selection activeCell="D5" sqref="D5"/>
    </sheetView>
  </sheetViews>
  <sheetFormatPr defaultRowHeight="15"/>
  <cols>
    <col min="1" max="1" width="11.42578125" customWidth="1"/>
    <col min="2" max="2" width="19.7109375" customWidth="1"/>
    <col min="3" max="3" width="18.7109375" customWidth="1"/>
  </cols>
  <sheetData>
    <row r="1" spans="1:4">
      <c r="A1" t="s">
        <v>2</v>
      </c>
      <c r="B1" t="s">
        <v>0</v>
      </c>
      <c r="C1" t="s">
        <v>3</v>
      </c>
      <c r="D1" t="s">
        <v>1</v>
      </c>
    </row>
    <row r="2" spans="1:4">
      <c r="A2">
        <v>0</v>
      </c>
      <c r="B2">
        <v>10.29</v>
      </c>
      <c r="C2" s="1">
        <f>((B2-10.14)/B2)*12</f>
        <v>0.17492711370262226</v>
      </c>
      <c r="D2" s="2">
        <f>(A2^2 * (3*6 - A2))/(4*6^3)</f>
        <v>0</v>
      </c>
    </row>
    <row r="3" spans="1:4">
      <c r="A3">
        <v>0.5</v>
      </c>
      <c r="B3">
        <v>10.44</v>
      </c>
      <c r="C3" s="1">
        <f t="shared" ref="C3:C26" si="0">((B3-10.14)/B3)*12</f>
        <v>0.34482758620689535</v>
      </c>
      <c r="D3" s="2">
        <f t="shared" ref="D3:D26" si="1">(A3^2 * (3*6 - A3))/(4*6^3)</f>
        <v>5.0636574074074073E-3</v>
      </c>
    </row>
    <row r="4" spans="1:4">
      <c r="A4">
        <v>1</v>
      </c>
      <c r="B4">
        <v>10.44</v>
      </c>
      <c r="C4" s="1">
        <f t="shared" si="0"/>
        <v>0.34482758620689535</v>
      </c>
      <c r="D4" s="2">
        <f t="shared" si="1"/>
        <v>1.9675925925925927E-2</v>
      </c>
    </row>
    <row r="5" spans="1:4">
      <c r="A5">
        <v>1.5</v>
      </c>
      <c r="B5">
        <v>10.6</v>
      </c>
      <c r="C5" s="1">
        <f t="shared" si="0"/>
        <v>0.52075471698113107</v>
      </c>
      <c r="D5" s="2">
        <f t="shared" si="1"/>
        <v>4.296875E-2</v>
      </c>
    </row>
    <row r="6" spans="1:4">
      <c r="A6">
        <v>2</v>
      </c>
      <c r="B6">
        <v>10.76</v>
      </c>
      <c r="C6" s="1">
        <f t="shared" si="0"/>
        <v>0.69144981412639317</v>
      </c>
      <c r="D6" s="2">
        <f t="shared" si="1"/>
        <v>7.407407407407407E-2</v>
      </c>
    </row>
    <row r="7" spans="1:4">
      <c r="A7">
        <v>2.5</v>
      </c>
      <c r="B7">
        <v>11.09</v>
      </c>
      <c r="C7" s="1">
        <f t="shared" si="0"/>
        <v>1.0279531109107296</v>
      </c>
      <c r="D7" s="2">
        <f t="shared" si="1"/>
        <v>0.11212384259259259</v>
      </c>
    </row>
    <row r="8" spans="1:4">
      <c r="A8">
        <v>3</v>
      </c>
      <c r="B8">
        <v>11.82</v>
      </c>
      <c r="C8" s="1">
        <f t="shared" si="0"/>
        <v>1.7055837563451774</v>
      </c>
      <c r="D8" s="2">
        <f t="shared" si="1"/>
        <v>0.15625</v>
      </c>
    </row>
    <row r="9" spans="1:4">
      <c r="A9">
        <v>3.5</v>
      </c>
      <c r="B9">
        <v>12.23</v>
      </c>
      <c r="C9" s="1">
        <f t="shared" si="0"/>
        <v>2.0506950122649221</v>
      </c>
      <c r="D9" s="2">
        <f t="shared" si="1"/>
        <v>0.20558449074074073</v>
      </c>
    </row>
    <row r="10" spans="1:4">
      <c r="A10">
        <v>4</v>
      </c>
      <c r="B10">
        <v>12.88</v>
      </c>
      <c r="C10" s="1">
        <f t="shared" si="0"/>
        <v>2.5527950310559007</v>
      </c>
      <c r="D10" s="2">
        <f t="shared" si="1"/>
        <v>0.25925925925925924</v>
      </c>
    </row>
    <row r="11" spans="1:4">
      <c r="A11">
        <v>4.5</v>
      </c>
      <c r="B11">
        <v>13.35</v>
      </c>
      <c r="C11" s="1">
        <f t="shared" si="0"/>
        <v>2.8853932584269657</v>
      </c>
      <c r="D11" s="2">
        <f t="shared" si="1"/>
        <v>0.31640625</v>
      </c>
    </row>
    <row r="12" spans="1:4">
      <c r="A12">
        <v>5</v>
      </c>
      <c r="B12">
        <v>13.86</v>
      </c>
      <c r="C12" s="1">
        <f t="shared" si="0"/>
        <v>3.2207792207792196</v>
      </c>
      <c r="D12" s="2">
        <f t="shared" si="1"/>
        <v>0.37615740740740738</v>
      </c>
    </row>
    <row r="13" spans="1:4">
      <c r="A13">
        <v>5.5</v>
      </c>
      <c r="B13">
        <v>14.7</v>
      </c>
      <c r="C13" s="1">
        <f t="shared" si="0"/>
        <v>3.7224489795918361</v>
      </c>
      <c r="D13" s="2">
        <f t="shared" si="1"/>
        <v>0.43764467592592593</v>
      </c>
    </row>
    <row r="14" spans="1:4">
      <c r="A14">
        <v>6</v>
      </c>
      <c r="B14">
        <v>15.32</v>
      </c>
      <c r="C14" s="1">
        <f t="shared" si="0"/>
        <v>4.0574412532637076</v>
      </c>
      <c r="D14" s="2">
        <f t="shared" si="1"/>
        <v>0.5</v>
      </c>
    </row>
    <row r="15" spans="1:4">
      <c r="A15">
        <v>6.5</v>
      </c>
      <c r="B15">
        <v>16.329999999999998</v>
      </c>
      <c r="C15" s="1">
        <f t="shared" si="0"/>
        <v>4.5486834047764839</v>
      </c>
      <c r="D15" s="2">
        <f t="shared" si="1"/>
        <v>0.56235532407407407</v>
      </c>
    </row>
    <row r="16" spans="1:4">
      <c r="A16">
        <v>7</v>
      </c>
      <c r="B16">
        <v>17.079999999999998</v>
      </c>
      <c r="C16" s="1">
        <f t="shared" si="0"/>
        <v>4.875878220140514</v>
      </c>
      <c r="D16" s="2">
        <f t="shared" si="1"/>
        <v>0.62384259259259256</v>
      </c>
    </row>
    <row r="17" spans="1:4">
      <c r="A17">
        <v>7.5</v>
      </c>
      <c r="B17">
        <v>18.350000000000001</v>
      </c>
      <c r="C17" s="1">
        <f t="shared" si="0"/>
        <v>5.3689373297002723</v>
      </c>
      <c r="D17" s="2">
        <f t="shared" si="1"/>
        <v>0.68359375</v>
      </c>
    </row>
    <row r="18" spans="1:4">
      <c r="A18">
        <v>8</v>
      </c>
      <c r="B18">
        <v>19.809999999999999</v>
      </c>
      <c r="C18" s="1">
        <f t="shared" si="0"/>
        <v>5.8576476527006562</v>
      </c>
      <c r="D18" s="2">
        <f t="shared" si="1"/>
        <v>0.7407407407407407</v>
      </c>
    </row>
    <row r="19" spans="1:4">
      <c r="A19">
        <v>8.5</v>
      </c>
      <c r="B19">
        <v>20.92</v>
      </c>
      <c r="C19" s="1">
        <f t="shared" si="0"/>
        <v>6.1835564053537286</v>
      </c>
      <c r="D19" s="2">
        <f t="shared" si="1"/>
        <v>0.7944155092592593</v>
      </c>
    </row>
    <row r="20" spans="1:4">
      <c r="A20">
        <v>9</v>
      </c>
      <c r="B20">
        <v>22.84</v>
      </c>
      <c r="C20" s="1">
        <f t="shared" si="0"/>
        <v>6.6725043782837128</v>
      </c>
      <c r="D20" s="2">
        <f t="shared" si="1"/>
        <v>0.84375</v>
      </c>
    </row>
    <row r="21" spans="1:4">
      <c r="A21">
        <v>9.5</v>
      </c>
      <c r="B21">
        <v>24.31</v>
      </c>
      <c r="C21" s="1">
        <f t="shared" si="0"/>
        <v>6.9946524064171118</v>
      </c>
      <c r="D21" s="2">
        <f t="shared" si="1"/>
        <v>0.88787615740740744</v>
      </c>
    </row>
    <row r="22" spans="1:4">
      <c r="A22">
        <v>10</v>
      </c>
      <c r="B22">
        <v>26.91</v>
      </c>
      <c r="C22" s="1">
        <f t="shared" si="0"/>
        <v>7.4782608695652169</v>
      </c>
      <c r="D22" s="2">
        <f t="shared" si="1"/>
        <v>0.92592592592592593</v>
      </c>
    </row>
    <row r="23" spans="1:4">
      <c r="A23">
        <v>10.5</v>
      </c>
      <c r="B23">
        <v>28.96</v>
      </c>
      <c r="C23" s="1">
        <f t="shared" si="0"/>
        <v>7.7983425414364635</v>
      </c>
      <c r="D23" s="2">
        <f t="shared" si="1"/>
        <v>0.95703125</v>
      </c>
    </row>
    <row r="24" spans="1:4">
      <c r="A24">
        <v>11</v>
      </c>
      <c r="B24">
        <v>32.68</v>
      </c>
      <c r="C24" s="1">
        <f t="shared" si="0"/>
        <v>8.2766217870257037</v>
      </c>
      <c r="D24" s="2">
        <f t="shared" si="1"/>
        <v>0.98032407407407407</v>
      </c>
    </row>
    <row r="25" spans="1:4">
      <c r="A25">
        <v>11.5</v>
      </c>
      <c r="B25">
        <v>35.729999999999997</v>
      </c>
      <c r="C25" s="1">
        <f t="shared" si="0"/>
        <v>8.5944584382871518</v>
      </c>
      <c r="D25" s="2">
        <f t="shared" si="1"/>
        <v>0.99493634259259256</v>
      </c>
    </row>
    <row r="26" spans="1:4">
      <c r="A26">
        <v>12</v>
      </c>
      <c r="B26">
        <v>39.380000000000003</v>
      </c>
      <c r="C26" s="1">
        <f t="shared" si="0"/>
        <v>8.9101066531234139</v>
      </c>
      <c r="D26" s="2">
        <f t="shared" si="1"/>
        <v>1</v>
      </c>
    </row>
  </sheetData>
  <pageMargins left="0.7" right="0.7" top="0.75" bottom="0.75" header="0.3" footer="0.3"/>
  <pageSetup scale="86" orientation="landscape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:K37"/>
  <sheetViews>
    <sheetView topLeftCell="F1" zoomScaleNormal="100" zoomScaleSheetLayoutView="100" workbookViewId="0">
      <selection activeCell="H22" sqref="H22"/>
    </sheetView>
  </sheetViews>
  <sheetFormatPr defaultRowHeight="15"/>
  <cols>
    <col min="1" max="1" width="14" customWidth="1"/>
    <col min="2" max="6" width="12.5703125" customWidth="1"/>
  </cols>
  <sheetData>
    <row r="1" spans="1:6" ht="45">
      <c r="A1" s="5" t="s">
        <v>17</v>
      </c>
      <c r="B1" s="5" t="s">
        <v>16</v>
      </c>
      <c r="C1" s="5" t="s">
        <v>18</v>
      </c>
      <c r="D1" s="5" t="s">
        <v>5</v>
      </c>
      <c r="E1" s="5" t="s">
        <v>6</v>
      </c>
      <c r="F1" s="5" t="s">
        <v>1</v>
      </c>
    </row>
    <row r="2" spans="1:6">
      <c r="A2">
        <v>0</v>
      </c>
      <c r="B2">
        <v>178</v>
      </c>
      <c r="C2" s="3">
        <v>178</v>
      </c>
      <c r="D2" s="1">
        <f>Table13[[#This Row],[Fill Volume Single Sphere (L)]]*2.225</f>
        <v>0</v>
      </c>
      <c r="E2" s="1">
        <f>Table13[[#This Row],[Weight (lbs)]]*4.03</f>
        <v>0</v>
      </c>
      <c r="F2" s="2">
        <f>Table13[[#This Row],[Fill Volume Single Sphere (L)]]/18.67</f>
        <v>0</v>
      </c>
    </row>
    <row r="3" spans="1:6">
      <c r="A3">
        <v>0.85399999999999998</v>
      </c>
      <c r="B3">
        <v>178</v>
      </c>
      <c r="C3" s="3">
        <v>349</v>
      </c>
      <c r="D3" s="1">
        <f>Table13[[#This Row],[Fill Volume Single Sphere (L)]]*2.225</f>
        <v>1.90015</v>
      </c>
      <c r="E3" s="1">
        <f>Table13[[#This Row],[Weight (lbs)]]*4.03</f>
        <v>7.6576045000000006</v>
      </c>
      <c r="F3" s="2">
        <f>Table13[[#This Row],[Fill Volume Single Sphere (L)]]/18.67</f>
        <v>4.5741831815747182E-2</v>
      </c>
    </row>
    <row r="4" spans="1:6">
      <c r="A4">
        <v>1.78</v>
      </c>
      <c r="B4">
        <v>178</v>
      </c>
      <c r="C4" s="3">
        <f>Table13[[#This Row],[AI Value with Venting Offset (mV)]]+$B$27</f>
        <v>469</v>
      </c>
      <c r="D4" s="1">
        <f>Table13[[#This Row],[Fill Volume Single Sphere (L)]]*2.225</f>
        <v>3.9605000000000001</v>
      </c>
      <c r="E4" s="1">
        <f>Table13[[#This Row],[Weight (lbs)]]*4.03</f>
        <v>15.960815000000002</v>
      </c>
      <c r="F4" s="2">
        <f>Table13[[#This Row],[Fill Volume Single Sphere (L)]]/18.67</f>
        <v>9.5340117836100691E-2</v>
      </c>
    </row>
    <row r="5" spans="1:6">
      <c r="A5">
        <v>2.6579999999999999</v>
      </c>
      <c r="B5">
        <v>349</v>
      </c>
      <c r="C5" s="3">
        <f>Table13[[#This Row],[AI Value with Venting Offset (mV)]]+$B$27</f>
        <v>640</v>
      </c>
      <c r="D5" s="1">
        <f>Table13[[#This Row],[Fill Volume Single Sphere (L)]]*2.225</f>
        <v>5.9140500000000005</v>
      </c>
      <c r="E5" s="1">
        <f>Table13[[#This Row],[Weight (lbs)]]*4.03</f>
        <v>23.833621500000003</v>
      </c>
      <c r="F5" s="2">
        <f>Table13[[#This Row],[Fill Volume Single Sphere (L)]]/18.67</f>
        <v>0.14236743438671665</v>
      </c>
    </row>
    <row r="6" spans="1:6">
      <c r="A6">
        <v>3.548</v>
      </c>
      <c r="B6">
        <v>869</v>
      </c>
      <c r="C6" s="3">
        <f>Table13[[#This Row],[AI Value with Venting Offset (mV)]]+$B$27</f>
        <v>1160</v>
      </c>
      <c r="D6" s="1">
        <f>Table13[[#This Row],[Fill Volume Single Sphere (L)]]*2.225</f>
        <v>7.8943000000000003</v>
      </c>
      <c r="E6" s="1">
        <f>Table13[[#This Row],[Weight (lbs)]]*4.03</f>
        <v>31.814029000000005</v>
      </c>
      <c r="F6" s="2">
        <f>Table13[[#This Row],[Fill Volume Single Sphere (L)]]/18.67</f>
        <v>0.19003749330476699</v>
      </c>
    </row>
    <row r="7" spans="1:6">
      <c r="A7">
        <v>4.4379999999999997</v>
      </c>
      <c r="B7">
        <v>1376</v>
      </c>
      <c r="C7" s="3">
        <f>Table13[[#This Row],[AI Value with Venting Offset (mV)]]+$B$27</f>
        <v>1667</v>
      </c>
      <c r="D7" s="1">
        <f>Table13[[#This Row],[Fill Volume Single Sphere (L)]]*2.225</f>
        <v>9.8745499999999993</v>
      </c>
      <c r="E7" s="1">
        <f>Table13[[#This Row],[Weight (lbs)]]*4.03</f>
        <v>39.794436499999996</v>
      </c>
      <c r="F7" s="2">
        <f>Table13[[#This Row],[Fill Volume Single Sphere (L)]]/18.67</f>
        <v>0.23770755222281731</v>
      </c>
    </row>
    <row r="8" spans="1:6">
      <c r="A8">
        <v>5.3280000000000003</v>
      </c>
      <c r="B8">
        <v>1713</v>
      </c>
      <c r="C8" s="3">
        <f>Table13[[#This Row],[AI Value with Venting Offset (mV)]]+$B$27</f>
        <v>2004</v>
      </c>
      <c r="D8" s="1">
        <f>Table13[[#This Row],[Fill Volume Single Sphere (L)]]*2.225</f>
        <v>11.854800000000001</v>
      </c>
      <c r="E8" s="1">
        <f>Table13[[#This Row],[Weight (lbs)]]*4.03</f>
        <v>47.774844000000009</v>
      </c>
      <c r="F8" s="2">
        <f>Table13[[#This Row],[Fill Volume Single Sphere (L)]]/18.67</f>
        <v>0.28537761114086768</v>
      </c>
    </row>
    <row r="9" spans="1:6">
      <c r="A9">
        <v>6.218</v>
      </c>
      <c r="B9">
        <v>2214</v>
      </c>
      <c r="C9" s="3">
        <f>Table13[[#This Row],[AI Value with Venting Offset (mV)]]+$B$27</f>
        <v>2505</v>
      </c>
      <c r="D9" s="1">
        <f>Table13[[#This Row],[Fill Volume Single Sphere (L)]]*2.225</f>
        <v>13.835050000000001</v>
      </c>
      <c r="E9" s="1">
        <f>Table13[[#This Row],[Weight (lbs)]]*4.03</f>
        <v>55.755251500000007</v>
      </c>
      <c r="F9" s="2">
        <f>Table13[[#This Row],[Fill Volume Single Sphere (L)]]/18.67</f>
        <v>0.333047670058918</v>
      </c>
    </row>
    <row r="10" spans="1:6">
      <c r="A10">
        <v>7.1079999999999997</v>
      </c>
      <c r="B10">
        <v>2544</v>
      </c>
      <c r="C10" s="3">
        <f>Table13[[#This Row],[AI Value with Venting Offset (mV)]]+$B$27</f>
        <v>2835</v>
      </c>
      <c r="D10" s="1">
        <f>Table13[[#This Row],[Fill Volume Single Sphere (L)]]*2.225</f>
        <v>15.815300000000001</v>
      </c>
      <c r="E10" s="1">
        <f>Table13[[#This Row],[Weight (lbs)]]*4.03</f>
        <v>63.735659000000005</v>
      </c>
      <c r="F10" s="2">
        <f>Table13[[#This Row],[Fill Volume Single Sphere (L)]]/18.67</f>
        <v>0.38071772897696837</v>
      </c>
    </row>
    <row r="11" spans="1:6">
      <c r="A11">
        <v>7.9980000000000002</v>
      </c>
      <c r="B11">
        <v>2868</v>
      </c>
      <c r="C11" s="3">
        <f>Table13[[#This Row],[AI Value with Venting Offset (mV)]]+$B$27</f>
        <v>3159</v>
      </c>
      <c r="D11" s="1">
        <f>Table13[[#This Row],[Fill Volume Single Sphere (L)]]*2.225</f>
        <v>17.795550000000002</v>
      </c>
      <c r="E11" s="1">
        <f>Table13[[#This Row],[Weight (lbs)]]*4.03</f>
        <v>71.716066500000011</v>
      </c>
      <c r="F11" s="2">
        <f>Table13[[#This Row],[Fill Volume Single Sphere (L)]]/18.67</f>
        <v>0.42838778789501875</v>
      </c>
    </row>
    <row r="12" spans="1:6">
      <c r="A12">
        <v>8.8879999999999999</v>
      </c>
      <c r="B12">
        <v>3195</v>
      </c>
      <c r="C12" s="3">
        <f>Table13[[#This Row],[AI Value with Venting Offset (mV)]]+$B$27</f>
        <v>3486</v>
      </c>
      <c r="D12" s="1">
        <f>Table13[[#This Row],[Fill Volume Single Sphere (L)]]*2.225</f>
        <v>19.7758</v>
      </c>
      <c r="E12" s="1">
        <f>Table13[[#This Row],[Weight (lbs)]]*4.03</f>
        <v>79.696474000000009</v>
      </c>
      <c r="F12" s="2">
        <f>Table13[[#This Row],[Fill Volume Single Sphere (L)]]/18.67</f>
        <v>0.47605784681306906</v>
      </c>
    </row>
    <row r="13" spans="1:6">
      <c r="A13">
        <v>9.7780000000000005</v>
      </c>
      <c r="B13">
        <v>3515</v>
      </c>
      <c r="C13" s="3">
        <f>Table13[[#This Row],[AI Value with Venting Offset (mV)]]+$B$27</f>
        <v>3806</v>
      </c>
      <c r="D13" s="1">
        <f>Table13[[#This Row],[Fill Volume Single Sphere (L)]]*2.225</f>
        <v>21.756050000000002</v>
      </c>
      <c r="E13" s="1">
        <f>Table13[[#This Row],[Weight (lbs)]]*4.03</f>
        <v>87.676881500000007</v>
      </c>
      <c r="F13" s="2">
        <f>Table13[[#This Row],[Fill Volume Single Sphere (L)]]/18.67</f>
        <v>0.52372790573111938</v>
      </c>
    </row>
    <row r="14" spans="1:6">
      <c r="A14">
        <v>10.667999999999999</v>
      </c>
      <c r="B14">
        <v>3835</v>
      </c>
      <c r="C14" s="3">
        <f>Table13[[#This Row],[AI Value with Venting Offset (mV)]]+$B$27</f>
        <v>4126</v>
      </c>
      <c r="D14" s="1">
        <f>Table13[[#This Row],[Fill Volume Single Sphere (L)]]*2.225</f>
        <v>23.7363</v>
      </c>
      <c r="E14" s="1">
        <f>Table13[[#This Row],[Weight (lbs)]]*4.03</f>
        <v>95.657289000000006</v>
      </c>
      <c r="F14" s="2">
        <f>Table13[[#This Row],[Fill Volume Single Sphere (L)]]/18.67</f>
        <v>0.5713979646491697</v>
      </c>
    </row>
    <row r="15" spans="1:6">
      <c r="A15">
        <v>11.558</v>
      </c>
      <c r="B15">
        <v>4309</v>
      </c>
      <c r="C15" s="3">
        <f>Table13[[#This Row],[AI Value with Venting Offset (mV)]]+$B$27</f>
        <v>4600</v>
      </c>
      <c r="D15" s="1">
        <f>Table13[[#This Row],[Fill Volume Single Sphere (L)]]*2.225</f>
        <v>25.716550000000002</v>
      </c>
      <c r="E15" s="1">
        <f>Table13[[#This Row],[Weight (lbs)]]*4.03</f>
        <v>103.63769650000002</v>
      </c>
      <c r="F15" s="2">
        <f>Table13[[#This Row],[Fill Volume Single Sphere (L)]]/18.67</f>
        <v>0.61906802356722013</v>
      </c>
    </row>
    <row r="16" spans="1:6">
      <c r="A16">
        <v>12.448</v>
      </c>
      <c r="B16">
        <v>4619</v>
      </c>
      <c r="C16" s="3">
        <f>Table13[[#This Row],[AI Value with Venting Offset (mV)]]+$B$27</f>
        <v>4910</v>
      </c>
      <c r="D16" s="1">
        <f>Table13[[#This Row],[Fill Volume Single Sphere (L)]]*2.225</f>
        <v>27.696800000000003</v>
      </c>
      <c r="E16" s="1">
        <f>Table13[[#This Row],[Weight (lbs)]]*4.03</f>
        <v>111.61810400000002</v>
      </c>
      <c r="F16" s="2">
        <f>Table13[[#This Row],[Fill Volume Single Sphere (L)]]/18.67</f>
        <v>0.66673808248527044</v>
      </c>
    </row>
    <row r="17" spans="1:6">
      <c r="A17">
        <v>13.337999999999999</v>
      </c>
      <c r="B17">
        <v>4924</v>
      </c>
      <c r="C17" s="3">
        <f>Table13[[#This Row],[AI Value with Venting Offset (mV)]]+$B$27</f>
        <v>5215</v>
      </c>
      <c r="D17" s="1">
        <f>Table13[[#This Row],[Fill Volume Single Sphere (L)]]*2.225</f>
        <v>29.677049999999998</v>
      </c>
      <c r="E17" s="1">
        <f>Table13[[#This Row],[Weight (lbs)]]*4.03</f>
        <v>119.5985115</v>
      </c>
      <c r="F17" s="2">
        <f>Table13[[#This Row],[Fill Volume Single Sphere (L)]]/18.67</f>
        <v>0.71440814140332076</v>
      </c>
    </row>
    <row r="18" spans="1:6">
      <c r="A18">
        <v>14.228</v>
      </c>
      <c r="B18">
        <v>5229</v>
      </c>
      <c r="C18" s="3">
        <f>Table13[[#This Row],[AI Value with Venting Offset (mV)]]+$B$27</f>
        <v>5520</v>
      </c>
      <c r="D18" s="1">
        <f>Table13[[#This Row],[Fill Volume Single Sphere (L)]]*2.225</f>
        <v>31.657299999999999</v>
      </c>
      <c r="E18" s="1">
        <f>Table13[[#This Row],[Weight (lbs)]]*4.03</f>
        <v>127.578919</v>
      </c>
      <c r="F18" s="2">
        <f>Table13[[#This Row],[Fill Volume Single Sphere (L)]]/18.67</f>
        <v>0.76207820032137108</v>
      </c>
    </row>
    <row r="19" spans="1:6">
      <c r="A19">
        <v>15.118</v>
      </c>
      <c r="B19">
        <v>5686</v>
      </c>
      <c r="C19" s="3">
        <f>Table13[[#This Row],[AI Value with Venting Offset (mV)]]+$B$27</f>
        <v>5977</v>
      </c>
      <c r="D19" s="1">
        <f>Table13[[#This Row],[Fill Volume Single Sphere (L)]]*2.225</f>
        <v>33.637550000000005</v>
      </c>
      <c r="E19" s="1">
        <f>Table13[[#This Row],[Weight (lbs)]]*4.03</f>
        <v>135.55932650000003</v>
      </c>
      <c r="F19" s="2">
        <f>Table13[[#This Row],[Fill Volume Single Sphere (L)]]/18.67</f>
        <v>0.80974825923942151</v>
      </c>
    </row>
    <row r="20" spans="1:6">
      <c r="A20">
        <v>16.007999999999999</v>
      </c>
      <c r="B20">
        <v>5988</v>
      </c>
      <c r="C20" s="3">
        <f>Table13[[#This Row],[AI Value with Venting Offset (mV)]]+$B$27</f>
        <v>6279</v>
      </c>
      <c r="D20" s="1">
        <f>Table13[[#This Row],[Fill Volume Single Sphere (L)]]*2.225</f>
        <v>35.617800000000003</v>
      </c>
      <c r="E20" s="1">
        <f>Table13[[#This Row],[Weight (lbs)]]*4.03</f>
        <v>143.53973400000001</v>
      </c>
      <c r="F20" s="2">
        <f>Table13[[#This Row],[Fill Volume Single Sphere (L)]]/18.67</f>
        <v>0.85741831815747171</v>
      </c>
    </row>
    <row r="21" spans="1:6">
      <c r="A21">
        <v>16.898</v>
      </c>
      <c r="B21">
        <v>6589</v>
      </c>
      <c r="C21" s="3">
        <f>Table13[[#This Row],[AI Value with Venting Offset (mV)]]+$B$27</f>
        <v>6880</v>
      </c>
      <c r="D21" s="1">
        <f>Table13[[#This Row],[Fill Volume Single Sphere (L)]]*2.225</f>
        <v>37.598050000000001</v>
      </c>
      <c r="E21" s="1">
        <f>Table13[[#This Row],[Weight (lbs)]]*4.03</f>
        <v>151.52014150000002</v>
      </c>
      <c r="F21" s="2">
        <f>Table13[[#This Row],[Fill Volume Single Sphere (L)]]/18.67</f>
        <v>0.90508837707552214</v>
      </c>
    </row>
    <row r="22" spans="1:6">
      <c r="A22">
        <v>17.788</v>
      </c>
      <c r="B22">
        <v>7170</v>
      </c>
      <c r="C22" s="3">
        <f>Table13[[#This Row],[AI Value with Venting Offset (mV)]]+$B$27</f>
        <v>7461</v>
      </c>
      <c r="D22" s="1">
        <f>Table13[[#This Row],[Fill Volume Single Sphere (L)]]*2.225</f>
        <v>39.578299999999999</v>
      </c>
      <c r="E22" s="1">
        <f>Table13[[#This Row],[Weight (lbs)]]*4.03</f>
        <v>159.50054900000001</v>
      </c>
      <c r="F22" s="2">
        <f>Table13[[#This Row],[Fill Volume Single Sphere (L)]]/18.67</f>
        <v>0.95275843599357246</v>
      </c>
    </row>
    <row r="23" spans="1:6">
      <c r="A23">
        <v>18.678000000000001</v>
      </c>
      <c r="B23">
        <v>7746</v>
      </c>
      <c r="C23" s="3">
        <f>Table13[[#This Row],[AI Value with Venting Offset (mV)]]+$B$27</f>
        <v>8037</v>
      </c>
      <c r="D23" s="1">
        <f>Table13[[#This Row],[Fill Volume Single Sphere (L)]]*2.225</f>
        <v>41.558550000000004</v>
      </c>
      <c r="E23" s="1">
        <f>Table13[[#This Row],[Weight (lbs)]]*4.03</f>
        <v>167.48095650000002</v>
      </c>
      <c r="F23" s="2">
        <f>Table13[[#This Row],[Fill Volume Single Sphere (L)]]/18.67</f>
        <v>1.0004284949116229</v>
      </c>
    </row>
    <row r="25" spans="1:6">
      <c r="A25" t="s">
        <v>7</v>
      </c>
      <c r="B25">
        <v>8037</v>
      </c>
    </row>
    <row r="26" spans="1:6">
      <c r="A26" t="s">
        <v>8</v>
      </c>
      <c r="B26">
        <v>178</v>
      </c>
    </row>
    <row r="27" spans="1:6">
      <c r="A27" t="s">
        <v>4</v>
      </c>
      <c r="B27">
        <f>B25-7746</f>
        <v>291</v>
      </c>
    </row>
    <row r="29" spans="1:6">
      <c r="A29" t="s">
        <v>12</v>
      </c>
      <c r="B29" t="s">
        <v>13</v>
      </c>
    </row>
    <row r="30" spans="1:6">
      <c r="A30" t="s">
        <v>9</v>
      </c>
      <c r="B30" s="3">
        <f>13*2.54</f>
        <v>33.020000000000003</v>
      </c>
    </row>
    <row r="31" spans="1:6">
      <c r="A31" t="s">
        <v>10</v>
      </c>
      <c r="B31" s="1">
        <f>(B30/2)^3*4*PI()/3000</f>
        <v>18.850801881373968</v>
      </c>
    </row>
    <row r="32" spans="1:6">
      <c r="A32" t="s">
        <v>11</v>
      </c>
      <c r="B32" s="1">
        <f>3.02*0.01639</f>
        <v>4.9497799999999995E-2</v>
      </c>
    </row>
    <row r="33" spans="1:11">
      <c r="A33" t="s">
        <v>14</v>
      </c>
      <c r="B33" s="1">
        <f>7.8*0.01639</f>
        <v>0.12784199999999998</v>
      </c>
    </row>
    <row r="34" spans="1:11">
      <c r="A34" s="6" t="s">
        <v>15</v>
      </c>
      <c r="B34" s="4">
        <f>B31-B32-B33</f>
        <v>18.673462081373966</v>
      </c>
    </row>
    <row r="36" spans="1:11">
      <c r="J36">
        <v>178</v>
      </c>
      <c r="K36">
        <f>J36*0.023-3.9</f>
        <v>0.19400000000000039</v>
      </c>
    </row>
    <row r="37" spans="1:11">
      <c r="J37">
        <v>8037</v>
      </c>
      <c r="K37">
        <f>J37*0.023-3.9</f>
        <v>180.95099999999999</v>
      </c>
    </row>
  </sheetData>
  <pageMargins left="0.7" right="0.7" top="0.75" bottom="0.75" header="0.3" footer="0.3"/>
  <pageSetup scale="86" orientation="landscape" r:id="rId1"/>
  <colBreaks count="1" manualBreakCount="1">
    <brk id="8" max="1048575" man="1"/>
  </colBreaks>
  <drawing r:id="rId2"/>
  <tableParts count="2">
    <tablePart r:id="rId3"/>
    <tablePart r:id="rId4"/>
  </tableParts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</vt:lpstr>
      <vt:lpstr>Sphere Calibration</vt:lpstr>
      <vt:lpstr>Sheet2</vt:lpstr>
      <vt:lpstr>Sheet3</vt:lpstr>
    </vt:vector>
  </TitlesOfParts>
  <Company>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Stanley</dc:creator>
  <cp:lastModifiedBy>Stanley</cp:lastModifiedBy>
  <cp:lastPrinted>2011-03-30T18:38:37Z</cp:lastPrinted>
  <dcterms:created xsi:type="dcterms:W3CDTF">2011-02-28T18:57:39Z</dcterms:created>
  <dcterms:modified xsi:type="dcterms:W3CDTF">2011-03-31T22:43:35Z</dcterms:modified>
</cp:coreProperties>
</file>