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095" windowHeight="189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4" i="1"/>
  <c r="C10"/>
  <c r="C9"/>
  <c r="B55"/>
  <c r="H52"/>
  <c r="H54" s="1"/>
  <c r="E56"/>
  <c r="F56" s="1"/>
  <c r="G55"/>
  <c r="F55"/>
  <c r="H53" l="1"/>
  <c r="H55" s="1"/>
  <c r="B56"/>
  <c r="B57" s="1"/>
  <c r="B9" s="1"/>
  <c r="D9" s="1"/>
  <c r="E57"/>
  <c r="E58" s="1"/>
  <c r="E59" s="1"/>
  <c r="E60" s="1"/>
  <c r="E61" s="1"/>
  <c r="E62" s="1"/>
  <c r="I52"/>
  <c r="G56"/>
  <c r="H56"/>
  <c r="J52" l="1"/>
  <c r="I53"/>
  <c r="B58"/>
  <c r="I54"/>
  <c r="J54"/>
  <c r="F57"/>
  <c r="G57"/>
  <c r="B10" l="1"/>
  <c r="D10" s="1"/>
  <c r="B11"/>
  <c r="K52"/>
  <c r="J53"/>
  <c r="J55" s="1"/>
  <c r="I55"/>
  <c r="I56"/>
  <c r="H57"/>
  <c r="I57"/>
  <c r="F58"/>
  <c r="G58"/>
  <c r="G59"/>
  <c r="G60"/>
  <c r="J56" l="1"/>
  <c r="L52"/>
  <c r="K53"/>
  <c r="K54"/>
  <c r="J57"/>
  <c r="F59"/>
  <c r="K58"/>
  <c r="I58"/>
  <c r="J58"/>
  <c r="H58"/>
  <c r="F60"/>
  <c r="G61"/>
  <c r="M52" l="1"/>
  <c r="L53"/>
  <c r="L60" s="1"/>
  <c r="L54"/>
  <c r="K56"/>
  <c r="K55"/>
  <c r="K57"/>
  <c r="K60"/>
  <c r="I60"/>
  <c r="J60"/>
  <c r="H60"/>
  <c r="L59"/>
  <c r="J59"/>
  <c r="H59"/>
  <c r="K59"/>
  <c r="I59"/>
  <c r="F61"/>
  <c r="N52" l="1"/>
  <c r="M53"/>
  <c r="M61" s="1"/>
  <c r="M54"/>
  <c r="L56"/>
  <c r="L55"/>
  <c r="L57"/>
  <c r="L58"/>
  <c r="L61"/>
  <c r="J61"/>
  <c r="H61"/>
  <c r="K61"/>
  <c r="I61"/>
  <c r="F62"/>
  <c r="G62"/>
  <c r="N54" l="1"/>
  <c r="N53"/>
  <c r="M55"/>
  <c r="M57"/>
  <c r="M56"/>
  <c r="M58"/>
  <c r="M59"/>
  <c r="M60"/>
  <c r="M62"/>
  <c r="K62"/>
  <c r="I62"/>
  <c r="N62"/>
  <c r="L62"/>
  <c r="J62"/>
  <c r="H62"/>
  <c r="N55" l="1"/>
  <c r="N56"/>
  <c r="N57"/>
  <c r="N58"/>
  <c r="N60"/>
  <c r="N59"/>
  <c r="N61"/>
</calcChain>
</file>

<file path=xl/sharedStrings.xml><?xml version="1.0" encoding="utf-8"?>
<sst xmlns="http://schemas.openxmlformats.org/spreadsheetml/2006/main" count="22" uniqueCount="19">
  <si>
    <t>km^2</t>
  </si>
  <si>
    <t>Vehicle speed</t>
  </si>
  <si>
    <t>m/s</t>
  </si>
  <si>
    <t>Decorrelation time</t>
  </si>
  <si>
    <t>Survey Area</t>
  </si>
  <si>
    <t>Decorrelation distance</t>
  </si>
  <si>
    <t>m</t>
  </si>
  <si>
    <t>days</t>
  </si>
  <si>
    <t>km</t>
  </si>
  <si>
    <t>Area normalized</t>
  </si>
  <si>
    <t>Speed normalized</t>
  </si>
  <si>
    <t xml:space="preserve">k </t>
  </si>
  <si>
    <t>Optimum grid spacing</t>
  </si>
  <si>
    <t>normalized</t>
  </si>
  <si>
    <t>Survey time</t>
  </si>
  <si>
    <t>Error</t>
  </si>
  <si>
    <t>hrs</t>
  </si>
  <si>
    <t>SCRATCH AREA BELOW…Don't muck with this….</t>
  </si>
  <si>
    <t>Driving parameters outlined in yellow</t>
  </si>
</sst>
</file>

<file path=xl/styles.xml><?xml version="1.0" encoding="utf-8"?>
<styleSheet xmlns="http://schemas.openxmlformats.org/spreadsheetml/2006/main">
  <numFmts count="1">
    <numFmt numFmtId="167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167" fontId="0" fillId="0" borderId="0" xfId="0" applyNumberFormat="1"/>
    <xf numFmtId="2" fontId="0" fillId="3" borderId="0" xfId="0" applyNumberFormat="1" applyFill="1"/>
    <xf numFmtId="167" fontId="0" fillId="3" borderId="0" xfId="0" applyNumberFormat="1" applyFill="1"/>
    <xf numFmtId="0" fontId="2" fillId="4" borderId="0" xfId="0" applyFont="1" applyFill="1"/>
    <xf numFmtId="2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view3D>
      <c:rotX val="90"/>
      <c:rotY val="0"/>
      <c:perspective val="0"/>
    </c:view3D>
    <c:plotArea>
      <c:layout/>
      <c:surfaceChart>
        <c:ser>
          <c:idx val="0"/>
          <c:order val="0"/>
          <c:tx>
            <c:strRef>
              <c:f>Sheet1!$H$54</c:f>
              <c:strCache>
                <c:ptCount val="1"/>
                <c:pt idx="0">
                  <c:v>0.646330407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Sheet1!$H$55:$H$62</c:f>
              <c:numCache>
                <c:formatCode>General</c:formatCode>
                <c:ptCount val="8"/>
                <c:pt idx="0">
                  <c:v>8.2139059204537457E-2</c:v>
                </c:pt>
                <c:pt idx="1">
                  <c:v>0.10555430758070272</c:v>
                </c:pt>
                <c:pt idx="2">
                  <c:v>0.1469244755754624</c:v>
                </c:pt>
                <c:pt idx="3">
                  <c:v>0.21901775462781925</c:v>
                </c:pt>
                <c:pt idx="4">
                  <c:v>0.33952668934529184</c:v>
                </c:pt>
                <c:pt idx="5">
                  <c:v>0.51897573728572932</c:v>
                </c:pt>
                <c:pt idx="6">
                  <c:v>0.72452676292594509</c:v>
                </c:pt>
                <c:pt idx="7">
                  <c:v>0.87960419418509594</c:v>
                </c:pt>
              </c:numCache>
            </c:numRef>
          </c:val>
        </c:ser>
        <c:ser>
          <c:idx val="1"/>
          <c:order val="1"/>
          <c:tx>
            <c:strRef>
              <c:f>Sheet1!$I$54</c:f>
              <c:strCache>
                <c:ptCount val="1"/>
                <c:pt idx="0">
                  <c:v>1.39247665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Sheet1!$I$55:$I$62</c:f>
              <c:numCache>
                <c:formatCode>General</c:formatCode>
                <c:ptCount val="8"/>
                <c:pt idx="0">
                  <c:v>0.13595332509681923</c:v>
                </c:pt>
                <c:pt idx="1">
                  <c:v>0.15799573544704471</c:v>
                </c:pt>
                <c:pt idx="2">
                  <c:v>0.1969403669345543</c:v>
                </c:pt>
                <c:pt idx="3">
                  <c:v>0.26480681083625346</c:v>
                </c:pt>
                <c:pt idx="4">
                  <c:v>0.37825029634781326</c:v>
                </c:pt>
                <c:pt idx="5">
                  <c:v>0.54717823117539255</c:v>
                </c:pt>
                <c:pt idx="6">
                  <c:v>0.74067778250551575</c:v>
                </c:pt>
                <c:pt idx="7">
                  <c:v>0.88666301063372244</c:v>
                </c:pt>
              </c:numCache>
            </c:numRef>
          </c:val>
        </c:ser>
        <c:ser>
          <c:idx val="2"/>
          <c:order val="2"/>
          <c:tx>
            <c:strRef>
              <c:f>Sheet1!$J$54</c:f>
              <c:strCache>
                <c:ptCount val="1"/>
                <c:pt idx="0">
                  <c:v>3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Sheet1!$J$55:$J$62</c:f>
              <c:numCache>
                <c:formatCode>General</c:formatCode>
                <c:ptCount val="8"/>
                <c:pt idx="0">
                  <c:v>0.23809767528370696</c:v>
                </c:pt>
                <c:pt idx="1">
                  <c:v>0.25753431473384913</c:v>
                </c:pt>
                <c:pt idx="2">
                  <c:v>0.29187505826935056</c:v>
                </c:pt>
                <c:pt idx="3">
                  <c:v>0.35171858626478725</c:v>
                </c:pt>
                <c:pt idx="4">
                  <c:v>0.45175120932286628</c:v>
                </c:pt>
                <c:pt idx="5">
                  <c:v>0.60070911865001819</c:v>
                </c:pt>
                <c:pt idx="6">
                  <c:v>0.77133388033491257</c:v>
                </c:pt>
                <c:pt idx="7">
                  <c:v>0.90006128351319836</c:v>
                </c:pt>
              </c:numCache>
            </c:numRef>
          </c:val>
        </c:ser>
        <c:ser>
          <c:idx val="3"/>
          <c:order val="3"/>
          <c:tx>
            <c:strRef>
              <c:f>Sheet1!$K$54</c:f>
              <c:strCache>
                <c:ptCount val="1"/>
                <c:pt idx="0">
                  <c:v>6.46330407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Sheet1!$K$55:$K$62</c:f>
              <c:numCache>
                <c:formatCode>General</c:formatCode>
                <c:ptCount val="8"/>
                <c:pt idx="0">
                  <c:v>0.40728989888109757</c:v>
                </c:pt>
                <c:pt idx="1">
                  <c:v>0.42241033119923654</c:v>
                </c:pt>
                <c:pt idx="2">
                  <c:v>0.44912518022007986</c:v>
                </c:pt>
                <c:pt idx="3">
                  <c:v>0.49567952502102919</c:v>
                </c:pt>
                <c:pt idx="4">
                  <c:v>0.57349835324158982</c:v>
                </c:pt>
                <c:pt idx="5">
                  <c:v>0.68937784938649582</c:v>
                </c:pt>
                <c:pt idx="6">
                  <c:v>0.82211273740419566</c:v>
                </c:pt>
                <c:pt idx="7">
                  <c:v>0.92225422494065423</c:v>
                </c:pt>
              </c:numCache>
            </c:numRef>
          </c:val>
        </c:ser>
        <c:ser>
          <c:idx val="4"/>
          <c:order val="4"/>
          <c:tx>
            <c:strRef>
              <c:f>Sheet1!$L$54</c:f>
              <c:strCache>
                <c:ptCount val="1"/>
                <c:pt idx="0">
                  <c:v>13.9247665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Sheet1!$L$55:$L$62</c:f>
              <c:numCache>
                <c:formatCode>General</c:formatCode>
                <c:ptCount val="8"/>
                <c:pt idx="0">
                  <c:v>0.62378672958904002</c:v>
                </c:pt>
                <c:pt idx="1">
                  <c:v>0.63338418251197148</c:v>
                </c:pt>
                <c:pt idx="2">
                  <c:v>0.65034100626053504</c:v>
                </c:pt>
                <c:pt idx="3">
                  <c:v>0.67989063309554498</c:v>
                </c:pt>
                <c:pt idx="4">
                  <c:v>0.72928489145074848</c:v>
                </c:pt>
                <c:pt idx="5">
                  <c:v>0.80283755089750175</c:v>
                </c:pt>
                <c:pt idx="6">
                  <c:v>0.88708890113516825</c:v>
                </c:pt>
                <c:pt idx="7">
                  <c:v>0.9506521109721332</c:v>
                </c:pt>
              </c:numCache>
            </c:numRef>
          </c:val>
        </c:ser>
        <c:ser>
          <c:idx val="5"/>
          <c:order val="5"/>
          <c:tx>
            <c:strRef>
              <c:f>Sheet1!$M$54</c:f>
              <c:strCache>
                <c:ptCount val="1"/>
                <c:pt idx="0">
                  <c:v>30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Sheet1!$M$55:$M$62</c:f>
              <c:numCache>
                <c:formatCode>General</c:formatCode>
                <c:ptCount val="8"/>
                <c:pt idx="0">
                  <c:v>0.80766769103758496</c:v>
                </c:pt>
                <c:pt idx="1">
                  <c:v>0.81257421727151891</c:v>
                </c:pt>
                <c:pt idx="2">
                  <c:v>0.82124309027716114</c:v>
                </c:pt>
                <c:pt idx="3">
                  <c:v>0.83634980874019393</c:v>
                </c:pt>
                <c:pt idx="4">
                  <c:v>0.86160174030700132</c:v>
                </c:pt>
                <c:pt idx="5">
                  <c:v>0.89920422255401811</c:v>
                </c:pt>
                <c:pt idx="6">
                  <c:v>0.94227621920823146</c:v>
                </c:pt>
                <c:pt idx="7">
                  <c:v>0.97477177392285275</c:v>
                </c:pt>
              </c:numCache>
            </c:numRef>
          </c:val>
        </c:ser>
        <c:ser>
          <c:idx val="6"/>
          <c:order val="6"/>
          <c:tx>
            <c:strRef>
              <c:f>Sheet1!$N$54</c:f>
              <c:strCache>
                <c:ptCount val="1"/>
                <c:pt idx="0">
                  <c:v>64.6330407</c:v>
                </c:pt>
              </c:strCache>
            </c:strRef>
          </c:tx>
          <c:cat>
            <c:numRef>
              <c:f>Sheet1!$G$55:$G$62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Sheet1!$N$55:$N$62</c:f>
              <c:numCache>
                <c:formatCode>General</c:formatCode>
                <c:ptCount val="8"/>
                <c:pt idx="0">
                  <c:v>0.91012353992011608</c:v>
                </c:pt>
                <c:pt idx="1">
                  <c:v>0.91241634871326194</c:v>
                </c:pt>
                <c:pt idx="2">
                  <c:v>0.9164672937824101</c:v>
                </c:pt>
                <c:pt idx="3">
                  <c:v>0.92352662971096766</c:v>
                </c:pt>
                <c:pt idx="4">
                  <c:v>0.93532680115198974</c:v>
                </c:pt>
                <c:pt idx="5">
                  <c:v>0.9528983574485399</c:v>
                </c:pt>
                <c:pt idx="6">
                  <c:v>0.97302580565907315</c:v>
                </c:pt>
                <c:pt idx="7">
                  <c:v>0.98821090608155648</c:v>
                </c:pt>
              </c:numCache>
            </c:numRef>
          </c:val>
        </c:ser>
        <c:bandFmts/>
        <c:axId val="80050816"/>
        <c:axId val="80475648"/>
        <c:axId val="89796608"/>
      </c:surfaceChart>
      <c:catAx>
        <c:axId val="80050816"/>
        <c:scaling>
          <c:orientation val="minMax"/>
        </c:scaling>
        <c:axPos val="b"/>
        <c:numFmt formatCode="General" sourceLinked="1"/>
        <c:tickLblPos val="nextTo"/>
        <c:crossAx val="80475648"/>
        <c:crosses val="autoZero"/>
        <c:auto val="1"/>
        <c:lblAlgn val="ctr"/>
        <c:lblOffset val="100"/>
      </c:catAx>
      <c:valAx>
        <c:axId val="80475648"/>
        <c:scaling>
          <c:orientation val="minMax"/>
        </c:scaling>
        <c:axPos val="l"/>
        <c:majorGridlines/>
        <c:numFmt formatCode="General" sourceLinked="1"/>
        <c:tickLblPos val="none"/>
        <c:crossAx val="80050816"/>
        <c:crosses val="autoZero"/>
        <c:crossBetween val="midCat"/>
      </c:valAx>
      <c:serAx>
        <c:axId val="89796608"/>
        <c:scaling>
          <c:orientation val="minMax"/>
        </c:scaling>
        <c:axPos val="b"/>
        <c:numFmt formatCode="#,##0.00" sourceLinked="0"/>
        <c:tickLblPos val="nextTo"/>
        <c:txPr>
          <a:bodyPr rot="0"/>
          <a:lstStyle/>
          <a:p>
            <a:pPr>
              <a:defRPr/>
            </a:pPr>
            <a:endParaRPr lang="en-US"/>
          </a:p>
        </c:txPr>
        <c:crossAx val="80475648"/>
        <c:crosses val="autoZero"/>
      </c:serAx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0</xdr:row>
      <xdr:rowOff>123825</xdr:rowOff>
    </xdr:from>
    <xdr:to>
      <xdr:col>12</xdr:col>
      <xdr:colOff>228600</xdr:colOff>
      <xdr:row>15</xdr:row>
      <xdr:rowOff>9525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workbookViewId="0">
      <selection activeCell="C16" sqref="C16"/>
    </sheetView>
  </sheetViews>
  <sheetFormatPr defaultRowHeight="15"/>
  <cols>
    <col min="1" max="1" width="21" customWidth="1"/>
    <col min="4" max="4" width="8.7109375" customWidth="1"/>
    <col min="6" max="6" width="11" bestFit="1" customWidth="1"/>
  </cols>
  <sheetData>
    <row r="1" spans="1:5">
      <c r="A1" t="s">
        <v>18</v>
      </c>
    </row>
    <row r="3" spans="1:5">
      <c r="A3" s="2" t="s">
        <v>4</v>
      </c>
      <c r="B3" s="2">
        <v>900</v>
      </c>
      <c r="C3" s="2" t="s">
        <v>0</v>
      </c>
    </row>
    <row r="4" spans="1:5">
      <c r="A4" s="2" t="s">
        <v>1</v>
      </c>
      <c r="B4" s="2">
        <v>1</v>
      </c>
      <c r="C4" s="2" t="s">
        <v>2</v>
      </c>
    </row>
    <row r="6" spans="1:5">
      <c r="A6" s="2" t="s">
        <v>3</v>
      </c>
      <c r="B6" s="2">
        <v>3</v>
      </c>
      <c r="C6" s="2" t="s">
        <v>7</v>
      </c>
    </row>
    <row r="7" spans="1:5">
      <c r="A7" s="2" t="s">
        <v>5</v>
      </c>
      <c r="B7" s="2">
        <v>20</v>
      </c>
      <c r="C7" s="2" t="s">
        <v>8</v>
      </c>
    </row>
    <row r="9" spans="1:5">
      <c r="A9" s="3" t="s">
        <v>12</v>
      </c>
      <c r="B9" s="6">
        <f>B57*B7</f>
        <v>6.5477054755222461</v>
      </c>
      <c r="C9" s="3" t="str">
        <f>C7</f>
        <v>km</v>
      </c>
      <c r="D9" s="4">
        <f>B9*1000</f>
        <v>6547.7054755222462</v>
      </c>
      <c r="E9" t="s">
        <v>6</v>
      </c>
    </row>
    <row r="10" spans="1:5">
      <c r="A10" s="3" t="s">
        <v>14</v>
      </c>
      <c r="B10" s="5">
        <f>B58*B6</f>
        <v>1.5908880913486463</v>
      </c>
      <c r="C10" s="3" t="str">
        <f>C6</f>
        <v>days</v>
      </c>
      <c r="D10" s="4">
        <f>B10*24</f>
        <v>38.181314192367509</v>
      </c>
      <c r="E10" t="s">
        <v>16</v>
      </c>
    </row>
    <row r="11" spans="1:5">
      <c r="A11" s="7" t="s">
        <v>15</v>
      </c>
      <c r="B11" s="8">
        <f>1-(1-(1+2*(EXP(-B58/2)-1)/B58))*(1-SQRT(B57^2/(B57^2+3.14159265^2)))</f>
        <v>0.21263965829646803</v>
      </c>
      <c r="C11" s="7"/>
    </row>
    <row r="50" spans="1:14">
      <c r="A50" t="s">
        <v>17</v>
      </c>
    </row>
    <row r="52" spans="1:14">
      <c r="H52">
        <f>0.1*10^(1/3)</f>
        <v>0.21544346900318839</v>
      </c>
      <c r="I52">
        <f>H52*10^(1/3)</f>
        <v>0.46415888336127797</v>
      </c>
      <c r="J52">
        <f t="shared" ref="J52:M52" si="0">I52*10^(1/3)</f>
        <v>1.0000000000000002</v>
      </c>
      <c r="K52">
        <f t="shared" si="0"/>
        <v>2.1544346900318843</v>
      </c>
      <c r="L52">
        <f t="shared" si="0"/>
        <v>4.6415888336127802</v>
      </c>
      <c r="M52">
        <f t="shared" si="0"/>
        <v>10.000000000000004</v>
      </c>
      <c r="N52">
        <f>M52*10^(1/3)</f>
        <v>21.544346900318846</v>
      </c>
    </row>
    <row r="53" spans="1:14">
      <c r="H53">
        <f t="shared" ref="H53:N53" si="1">1+2*(EXP(-H52/2)-1)/H52</f>
        <v>5.1977852975281236E-2</v>
      </c>
      <c r="I53">
        <f t="shared" si="1"/>
        <v>0.10756047298256266</v>
      </c>
      <c r="J53">
        <f t="shared" si="1"/>
        <v>0.21306131942526685</v>
      </c>
      <c r="K53">
        <f t="shared" si="1"/>
        <v>0.38781325400010114</v>
      </c>
      <c r="L53">
        <f t="shared" si="1"/>
        <v>0.61142424031564957</v>
      </c>
      <c r="M53">
        <f t="shared" si="1"/>
        <v>0.80134758939981721</v>
      </c>
      <c r="N53">
        <f t="shared" si="1"/>
        <v>0.90717017048566162</v>
      </c>
    </row>
    <row r="54" spans="1:14">
      <c r="A54" t="s">
        <v>9</v>
      </c>
      <c r="B54">
        <f>B3/(B7^2)</f>
        <v>2.25</v>
      </c>
      <c r="H54" s="1">
        <f>H52*$B6</f>
        <v>0.64633040700956523</v>
      </c>
      <c r="I54" s="1">
        <f>I52*$B6</f>
        <v>1.3924766500838339</v>
      </c>
      <c r="J54" s="1">
        <f>J52*$B6</f>
        <v>3.0000000000000009</v>
      </c>
      <c r="K54" s="1">
        <f>K52*$B6</f>
        <v>6.4633040700956528</v>
      </c>
      <c r="L54" s="1">
        <f>L52*$B6</f>
        <v>13.924766500838341</v>
      </c>
      <c r="M54" s="1">
        <f>M52*$B6</f>
        <v>30.000000000000011</v>
      </c>
      <c r="N54" s="1">
        <f>N52*$B6</f>
        <v>64.633040700956542</v>
      </c>
    </row>
    <row r="55" spans="1:14">
      <c r="A55" t="s">
        <v>10</v>
      </c>
      <c r="B55">
        <f>B4*(B6*3600*24)/(B7*1000)</f>
        <v>12.96</v>
      </c>
      <c r="E55">
        <v>0.1</v>
      </c>
      <c r="F55">
        <f>SQRT(E55^2/(E55^2+3.14159265^2))</f>
        <v>3.1814875131255617E-2</v>
      </c>
      <c r="G55" s="1">
        <f>B$7*E55</f>
        <v>2</v>
      </c>
      <c r="H55">
        <f>1-(1-H$53)*(1-$F55)</f>
        <v>8.2139059204537457E-2</v>
      </c>
      <c r="I55">
        <f>1-(1-I$53)*(1-$F55)</f>
        <v>0.13595332509681923</v>
      </c>
      <c r="J55">
        <f>1-(1-J$53)*(1-$F55)</f>
        <v>0.23809767528370696</v>
      </c>
      <c r="K55">
        <f>1-(1-K$53)*(1-$F55)</f>
        <v>0.40728989888109757</v>
      </c>
      <c r="L55">
        <f>1-(1-L$53)*(1-$F55)</f>
        <v>0.62378672958904002</v>
      </c>
      <c r="M55">
        <f>1-(1-M$53)*(1-$F55)</f>
        <v>0.80766769103758496</v>
      </c>
      <c r="N55">
        <f>1-(1-N$53)*(1-$F55)</f>
        <v>0.91012353992011608</v>
      </c>
    </row>
    <row r="56" spans="1:14">
      <c r="A56" t="s">
        <v>11</v>
      </c>
      <c r="B56">
        <f>B54/B55</f>
        <v>0.1736111111111111</v>
      </c>
      <c r="E56">
        <f>E55*10^(1/4)</f>
        <v>0.17782794100389232</v>
      </c>
      <c r="F56">
        <f t="shared" ref="F56:F62" si="2">SQRT(E56^2/(E56^2+3.14159265^2))</f>
        <v>5.651392720472441E-2</v>
      </c>
      <c r="G56" s="1">
        <f>B$7*E56</f>
        <v>3.5565588200778464</v>
      </c>
      <c r="H56">
        <f>1-(1-H$53)*(1-$F56)</f>
        <v>0.10555430758070272</v>
      </c>
      <c r="I56">
        <f>1-(1-I$53)*(1-$F56)</f>
        <v>0.15799573544704471</v>
      </c>
      <c r="J56">
        <f>1-(1-J$53)*(1-$F56)</f>
        <v>0.25753431473384913</v>
      </c>
      <c r="K56">
        <f>1-(1-K$53)*(1-$F56)</f>
        <v>0.42241033119923654</v>
      </c>
      <c r="L56">
        <f>1-(1-L$53)*(1-$F56)</f>
        <v>0.63338418251197148</v>
      </c>
      <c r="M56">
        <f>1-(1-M$53)*(1-$F56)</f>
        <v>0.81257421727151891</v>
      </c>
      <c r="N56">
        <f>1-(1-N$53)*(1-$F56)</f>
        <v>0.91241634871326194</v>
      </c>
    </row>
    <row r="57" spans="1:14">
      <c r="A57" t="s">
        <v>12</v>
      </c>
      <c r="B57">
        <f>0.7304*B56^0.4583</f>
        <v>0.32738527377611232</v>
      </c>
      <c r="C57" t="s">
        <v>13</v>
      </c>
      <c r="E57">
        <f t="shared" ref="E57:E62" si="3">E56*10^(1/4)</f>
        <v>0.31622776601683805</v>
      </c>
      <c r="F57">
        <f t="shared" si="2"/>
        <v>0.10015232544741964</v>
      </c>
      <c r="G57" s="1">
        <f>B$7*E57</f>
        <v>6.3245553203367608</v>
      </c>
      <c r="H57">
        <f>1-(1-H$53)*(1-$F57)</f>
        <v>0.1469244755754624</v>
      </c>
      <c r="I57">
        <f>1-(1-I$53)*(1-$F57)</f>
        <v>0.1969403669345543</v>
      </c>
      <c r="J57">
        <f>1-(1-J$53)*(1-$F57)</f>
        <v>0.29187505826935056</v>
      </c>
      <c r="K57">
        <f>1-(1-K$53)*(1-$F57)</f>
        <v>0.44912518022007986</v>
      </c>
      <c r="L57">
        <f>1-(1-L$53)*(1-$F57)</f>
        <v>0.65034100626053504</v>
      </c>
      <c r="M57">
        <f>1-(1-M$53)*(1-$F57)</f>
        <v>0.82124309027716114</v>
      </c>
      <c r="N57">
        <f>1-(1-N$53)*(1-$F57)</f>
        <v>0.9164672937824101</v>
      </c>
    </row>
    <row r="58" spans="1:14">
      <c r="A58" t="s">
        <v>14</v>
      </c>
      <c r="B58">
        <f>B56/B57</f>
        <v>0.53029603044954876</v>
      </c>
      <c r="C58" t="s">
        <v>13</v>
      </c>
      <c r="E58">
        <f t="shared" si="3"/>
        <v>0.56234132519034929</v>
      </c>
      <c r="F58">
        <f t="shared" si="2"/>
        <v>0.17619831158668345</v>
      </c>
      <c r="G58" s="1">
        <f>B$7*E58</f>
        <v>11.246826503806986</v>
      </c>
      <c r="H58">
        <f>1-(1-H$53)*(1-$F58)</f>
        <v>0.21901775462781925</v>
      </c>
      <c r="I58">
        <f>1-(1-I$53)*(1-$F58)</f>
        <v>0.26480681083625346</v>
      </c>
      <c r="J58">
        <f>1-(1-J$53)*(1-$F58)</f>
        <v>0.35171858626478725</v>
      </c>
      <c r="K58">
        <f>1-(1-K$53)*(1-$F58)</f>
        <v>0.49567952502102919</v>
      </c>
      <c r="L58">
        <f>1-(1-L$53)*(1-$F58)</f>
        <v>0.67989063309554498</v>
      </c>
      <c r="M58">
        <f>1-(1-M$53)*(1-$F58)</f>
        <v>0.83634980874019393</v>
      </c>
      <c r="N58">
        <f>1-(1-N$53)*(1-$F58)</f>
        <v>0.92352662971096766</v>
      </c>
    </row>
    <row r="59" spans="1:14">
      <c r="E59">
        <f t="shared" si="3"/>
        <v>1.0000000000000004</v>
      </c>
      <c r="F59">
        <f t="shared" si="2"/>
        <v>0.30331447136805439</v>
      </c>
      <c r="G59" s="1">
        <f>B$7*E59</f>
        <v>20.000000000000007</v>
      </c>
      <c r="H59">
        <f>1-(1-H$53)*(1-$F59)</f>
        <v>0.33952668934529184</v>
      </c>
      <c r="I59">
        <f>1-(1-I$53)*(1-$F59)</f>
        <v>0.37825029634781326</v>
      </c>
      <c r="J59">
        <f>1-(1-J$53)*(1-$F59)</f>
        <v>0.45175120932286628</v>
      </c>
      <c r="K59">
        <f>1-(1-K$53)*(1-$F59)</f>
        <v>0.57349835324158982</v>
      </c>
      <c r="L59">
        <f>1-(1-L$53)*(1-$F59)</f>
        <v>0.72928489145074848</v>
      </c>
      <c r="M59">
        <f>1-(1-M$53)*(1-$F59)</f>
        <v>0.86160174030700132</v>
      </c>
      <c r="N59">
        <f>1-(1-N$53)*(1-$F59)</f>
        <v>0.93532680115198974</v>
      </c>
    </row>
    <row r="60" spans="1:14">
      <c r="E60">
        <f t="shared" si="3"/>
        <v>1.7782794100389239</v>
      </c>
      <c r="F60">
        <f t="shared" si="2"/>
        <v>0.4926022939190593</v>
      </c>
      <c r="G60" s="1">
        <f>B$7*E60</f>
        <v>35.565588200778478</v>
      </c>
      <c r="H60">
        <f>1-(1-H$53)*(1-$F60)</f>
        <v>0.51897573728572932</v>
      </c>
      <c r="I60">
        <f>1-(1-I$53)*(1-$F60)</f>
        <v>0.54717823117539255</v>
      </c>
      <c r="J60">
        <f>1-(1-J$53)*(1-$F60)</f>
        <v>0.60070911865001819</v>
      </c>
      <c r="K60">
        <f>1-(1-K$53)*(1-$F60)</f>
        <v>0.68937784938649582</v>
      </c>
      <c r="L60">
        <f>1-(1-L$53)*(1-$F60)</f>
        <v>0.80283755089750175</v>
      </c>
      <c r="M60">
        <f>1-(1-M$53)*(1-$F60)</f>
        <v>0.89920422255401811</v>
      </c>
      <c r="N60">
        <f>1-(1-N$53)*(1-$F60)</f>
        <v>0.9528983574485399</v>
      </c>
    </row>
    <row r="61" spans="1:14">
      <c r="E61">
        <f t="shared" si="3"/>
        <v>3.1622776601683817</v>
      </c>
      <c r="F61">
        <f t="shared" si="2"/>
        <v>0.70942320499726441</v>
      </c>
      <c r="G61" s="1">
        <f>B$7*E61</f>
        <v>63.245553203367635</v>
      </c>
      <c r="H61">
        <f>1-(1-H$53)*(1-$F61)</f>
        <v>0.72452676292594509</v>
      </c>
      <c r="I61">
        <f>1-(1-I$53)*(1-$F61)</f>
        <v>0.74067778250551575</v>
      </c>
      <c r="J61">
        <f>1-(1-J$53)*(1-$F61)</f>
        <v>0.77133388033491257</v>
      </c>
      <c r="K61">
        <f>1-(1-K$53)*(1-$F61)</f>
        <v>0.82211273740419566</v>
      </c>
      <c r="L61">
        <f>1-(1-L$53)*(1-$F61)</f>
        <v>0.88708890113516825</v>
      </c>
      <c r="M61">
        <f>1-(1-M$53)*(1-$F61)</f>
        <v>0.94227621920823146</v>
      </c>
      <c r="N61">
        <f>1-(1-N$53)*(1-$F61)</f>
        <v>0.97302580565907315</v>
      </c>
    </row>
    <row r="62" spans="1:14">
      <c r="E62">
        <f t="shared" si="3"/>
        <v>5.6234132519034956</v>
      </c>
      <c r="F62">
        <f t="shared" si="2"/>
        <v>0.87300317171623543</v>
      </c>
      <c r="G62" s="1">
        <f>B$7*E62</f>
        <v>112.46826503806992</v>
      </c>
      <c r="H62">
        <f>1-(1-H$53)*(1-$F62)</f>
        <v>0.87960419418509594</v>
      </c>
      <c r="I62">
        <f>1-(1-I$53)*(1-$F62)</f>
        <v>0.88666301063372244</v>
      </c>
      <c r="J62">
        <f>1-(1-J$53)*(1-$F62)</f>
        <v>0.90006128351319836</v>
      </c>
      <c r="K62">
        <f>1-(1-K$53)*(1-$F62)</f>
        <v>0.92225422494065423</v>
      </c>
      <c r="L62">
        <f>1-(1-L$53)*(1-$F62)</f>
        <v>0.9506521109721332</v>
      </c>
      <c r="M62">
        <f>1-(1-M$53)*(1-$F62)</f>
        <v>0.97477177392285275</v>
      </c>
      <c r="N62">
        <f>1-(1-N$53)*(1-$F62)</f>
        <v>0.98821090608155648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Bellingham</dc:creator>
  <cp:lastModifiedBy>James G. Bellingham</cp:lastModifiedBy>
  <dcterms:created xsi:type="dcterms:W3CDTF">2011-05-27T20:29:37Z</dcterms:created>
  <dcterms:modified xsi:type="dcterms:W3CDTF">2011-05-28T01:34:57Z</dcterms:modified>
</cp:coreProperties>
</file>