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Sheet1!$A$1:$K$16</definedName>
  </definedNames>
  <calcPr calcId="145621" concurrentCalc="0"/>
</workbook>
</file>

<file path=xl/calcChain.xml><?xml version="1.0" encoding="utf-8"?>
<calcChain xmlns="http://schemas.openxmlformats.org/spreadsheetml/2006/main">
  <c r="Q56" i="1" l="1"/>
  <c r="R56" i="1"/>
  <c r="Q55" i="1"/>
  <c r="R55" i="1"/>
  <c r="Q51" i="1"/>
  <c r="R51" i="1"/>
  <c r="Q50" i="1"/>
  <c r="R50" i="1"/>
  <c r="Q46" i="1"/>
  <c r="R46" i="1"/>
  <c r="D46" i="1"/>
  <c r="F46" i="1"/>
  <c r="G46" i="1"/>
  <c r="L46" i="1"/>
  <c r="S46" i="1"/>
  <c r="Q45" i="1"/>
  <c r="R45" i="1"/>
  <c r="D45" i="1"/>
  <c r="F45" i="1"/>
  <c r="G45" i="1"/>
  <c r="L45" i="1"/>
  <c r="S45" i="1"/>
  <c r="Q44" i="1"/>
  <c r="R44" i="1"/>
  <c r="D44" i="1"/>
  <c r="F44" i="1"/>
  <c r="G44" i="1"/>
  <c r="L44" i="1"/>
  <c r="S44" i="1"/>
  <c r="Q43" i="1"/>
  <c r="R43" i="1"/>
  <c r="D43" i="1"/>
  <c r="F43" i="1"/>
  <c r="G43" i="1"/>
  <c r="L43" i="1"/>
  <c r="S43" i="1"/>
  <c r="Q42" i="1"/>
  <c r="R42" i="1"/>
  <c r="D42" i="1"/>
  <c r="F42" i="1"/>
  <c r="G42" i="1"/>
  <c r="L42" i="1"/>
  <c r="S42" i="1"/>
  <c r="Q41" i="1"/>
  <c r="R41" i="1"/>
  <c r="D41" i="1"/>
  <c r="F41" i="1"/>
  <c r="G41" i="1"/>
  <c r="L41" i="1"/>
  <c r="S41" i="1"/>
  <c r="Q40" i="1"/>
  <c r="R40" i="1"/>
  <c r="D40" i="1"/>
  <c r="F40" i="1"/>
  <c r="G40" i="1"/>
  <c r="L40" i="1"/>
  <c r="S40" i="1"/>
  <c r="Q39" i="1"/>
  <c r="R39" i="1"/>
  <c r="D39" i="1"/>
  <c r="F39" i="1"/>
  <c r="G39" i="1"/>
  <c r="L39" i="1"/>
  <c r="S39" i="1"/>
  <c r="Q34" i="1"/>
  <c r="R34" i="1"/>
  <c r="D34" i="1"/>
  <c r="F34" i="1"/>
  <c r="G34" i="1"/>
  <c r="L34" i="1"/>
  <c r="S34" i="1"/>
  <c r="Q33" i="1"/>
  <c r="R33" i="1"/>
  <c r="D33" i="1"/>
  <c r="F33" i="1"/>
  <c r="G33" i="1"/>
  <c r="L33" i="1"/>
  <c r="S33" i="1"/>
  <c r="Q32" i="1"/>
  <c r="R32" i="1"/>
  <c r="D32" i="1"/>
  <c r="F32" i="1"/>
  <c r="G32" i="1"/>
  <c r="L32" i="1"/>
  <c r="S32" i="1"/>
  <c r="Q31" i="1"/>
  <c r="R31" i="1"/>
  <c r="D31" i="1"/>
  <c r="F31" i="1"/>
  <c r="G31" i="1"/>
  <c r="L31" i="1"/>
  <c r="S31" i="1"/>
  <c r="Q30" i="1"/>
  <c r="R30" i="1"/>
  <c r="D30" i="1"/>
  <c r="F30" i="1"/>
  <c r="G30" i="1"/>
  <c r="L30" i="1"/>
  <c r="S30" i="1"/>
  <c r="Q29" i="1"/>
  <c r="R29" i="1"/>
  <c r="D29" i="1"/>
  <c r="F29" i="1"/>
  <c r="G29" i="1"/>
  <c r="L29" i="1"/>
  <c r="S29" i="1"/>
  <c r="D28" i="1"/>
  <c r="F28" i="1"/>
  <c r="G28" i="1"/>
  <c r="L28" i="1"/>
  <c r="Q28" i="1"/>
  <c r="R28" i="1"/>
  <c r="S28" i="1"/>
  <c r="Q27" i="1"/>
  <c r="R27" i="1"/>
  <c r="D27" i="1"/>
  <c r="F27" i="1"/>
  <c r="G27" i="1"/>
  <c r="L27" i="1"/>
  <c r="S27" i="1"/>
</calcChain>
</file>

<file path=xl/sharedStrings.xml><?xml version="1.0" encoding="utf-8"?>
<sst xmlns="http://schemas.openxmlformats.org/spreadsheetml/2006/main" count="142" uniqueCount="72">
  <si>
    <t>BED/Sensor Number (Volts)</t>
  </si>
  <si>
    <t>BED 3</t>
  </si>
  <si>
    <t>BED 4</t>
  </si>
  <si>
    <t>BED 5</t>
  </si>
  <si>
    <t>BED 6</t>
  </si>
  <si>
    <t>Pressure sensor offset calibration</t>
  </si>
  <si>
    <t>BEDS 2</t>
  </si>
  <si>
    <t xml:space="preserve">Note </t>
  </si>
  <si>
    <t>DVK 10/8/2015</t>
  </si>
  <si>
    <t>BED 8</t>
  </si>
  <si>
    <t>BED 9</t>
  </si>
  <si>
    <t>BED 10</t>
  </si>
  <si>
    <t>BED 11</t>
  </si>
  <si>
    <t>volts = 2.50 * (counts/65536)</t>
  </si>
  <si>
    <t>(pressFullScale/2) * volts - pressFullScale/8</t>
  </si>
  <si>
    <t>50.0 * volts - 12.5</t>
  </si>
  <si>
    <t xml:space="preserve">for 100 bar sensor: </t>
  </si>
  <si>
    <t xml:space="preserve">Counts </t>
  </si>
  <si>
    <t>Counts FS</t>
  </si>
  <si>
    <t>constant</t>
  </si>
  <si>
    <t>auto calculated</t>
  </si>
  <si>
    <t>BED 7</t>
  </si>
  <si>
    <t>Pressure applied to sensor in addition to atmospheric pressure [bar]</t>
  </si>
  <si>
    <t>Sensor SN</t>
  </si>
  <si>
    <t>DVK 4/4/2016</t>
  </si>
  <si>
    <t>V sensor [V] (voltage measured at sensor output, 0-5V range)</t>
  </si>
  <si>
    <t>Forward calculation for External 3-wire Pressure Sensor 0-70 BAR Absolute, Ratiometric, 0.5-4.5V Output;  US331-000004-070BA</t>
  </si>
  <si>
    <t>Forward calculation for External 3-wire Pressure Sensor 0-100 bar Sealed Gauge, Ratiometric, 0.5-4.5V Output;  PHE163 100 bar</t>
  </si>
  <si>
    <t>input</t>
  </si>
  <si>
    <t xml:space="preserve">Legend: </t>
  </si>
  <si>
    <t>Pressure on sensor + P atmosphere [bar]</t>
  </si>
  <si>
    <t>Sensor model</t>
  </si>
  <si>
    <t>PHE163 100 bar</t>
  </si>
  <si>
    <t>Count %FS</t>
  </si>
  <si>
    <t>Vadc * 2</t>
  </si>
  <si>
    <t>Vref * Counts / Counts FS</t>
  </si>
  <si>
    <t>2.5 * counts / 65536</t>
  </si>
  <si>
    <t>5 * counts /65536</t>
  </si>
  <si>
    <t>Counts FS * Counts%FS</t>
  </si>
  <si>
    <t>Constant =  2^16-1</t>
  </si>
  <si>
    <t>Input</t>
  </si>
  <si>
    <t>Constant</t>
  </si>
  <si>
    <t>65535 * input</t>
  </si>
  <si>
    <t>(Pmax-Pmin) / (Vsens max-Vsens min) * (Vsens- Vmin) + Pmin</t>
  </si>
  <si>
    <t>k [m/bar] * (Pcalc [bar] + Pref [bar] - Patm [bar])</t>
  </si>
  <si>
    <t>k [m/Pa] * 1E5 [Pa/bar]</t>
  </si>
  <si>
    <t>Dwater [m]</t>
  </si>
  <si>
    <t>k [m/bar]</t>
  </si>
  <si>
    <t>k[m/Pa]</t>
  </si>
  <si>
    <t>1/ g [m/s2] / R [kg/m3]</t>
  </si>
  <si>
    <t>R [kg/m3]</t>
  </si>
  <si>
    <t>g [m/s2]</t>
  </si>
  <si>
    <t>Patm [bar]</t>
  </si>
  <si>
    <t>Pref [bar]</t>
  </si>
  <si>
    <t>Pcalc [bar]</t>
  </si>
  <si>
    <t>Vsens max [V]</t>
  </si>
  <si>
    <t>Vsens min [V]</t>
  </si>
  <si>
    <t>Pmax [bar]</t>
  </si>
  <si>
    <t>Pmin [bar]</t>
  </si>
  <si>
    <t>Vsens [V]</t>
  </si>
  <si>
    <t>Vadc [V]</t>
  </si>
  <si>
    <t>Vref [V]</t>
  </si>
  <si>
    <t>Constant (sensor parameter)</t>
  </si>
  <si>
    <t>Constant (atmospheric pressure)</t>
  </si>
  <si>
    <t>Constant (gravity)</t>
  </si>
  <si>
    <t>Constant (water density)</t>
  </si>
  <si>
    <t>10.088 * Pcalc [bar]</t>
  </si>
  <si>
    <t>Forward calculation - Equations, plus simplified equations for PHE163 100 bar sensor</t>
  </si>
  <si>
    <t>25 * Vsens - 12.5</t>
  </si>
  <si>
    <t>125*counts/65536 - 12.5</t>
  </si>
  <si>
    <t>17.5 * Vsens - 8.75</t>
  </si>
  <si>
    <t xml:space="preserve">87.5*counts/65536 - 8.75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</si>
</sst>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1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2" borderId="0" xfId="0" applyFill="1"/>
    <xf numFmtId="0" fontId="0" fillId="2" borderId="1" xfId="0" applyFill="1" applyBorder="1"/>
    <xf numFmtId="164" fontId="0" fillId="2" borderId="1" xfId="0" applyNumberFormat="1" applyFill="1" applyBorder="1"/>
    <xf numFmtId="0" fontId="0" fillId="3" borderId="1" xfId="0" applyFill="1" applyBorder="1"/>
    <xf numFmtId="164" fontId="0" fillId="3" borderId="1" xfId="0" applyNumberFormat="1" applyFill="1" applyBorder="1"/>
    <xf numFmtId="0" fontId="0" fillId="3" borderId="0" xfId="0" applyFill="1"/>
    <xf numFmtId="1" fontId="0" fillId="0" borderId="1" xfId="0" applyNumberFormat="1" applyFill="1" applyBorder="1"/>
    <xf numFmtId="1" fontId="0" fillId="0" borderId="1" xfId="0" applyNumberForma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2" fontId="0" fillId="2" borderId="1" xfId="0" applyNumberFormat="1" applyFill="1" applyBorder="1"/>
    <xf numFmtId="0" fontId="1" fillId="0" borderId="1" xfId="0" applyFont="1" applyFill="1" applyBorder="1"/>
    <xf numFmtId="0" fontId="0" fillId="4" borderId="1" xfId="0" applyFill="1" applyBorder="1"/>
    <xf numFmtId="0" fontId="0" fillId="4" borderId="0" xfId="0" applyFill="1"/>
    <xf numFmtId="0" fontId="1" fillId="0" borderId="1" xfId="0" applyFont="1" applyBorder="1" applyAlignment="1">
      <alignment horizontal="center"/>
    </xf>
    <xf numFmtId="10" fontId="0" fillId="4" borderId="1" xfId="0" applyNumberFormat="1" applyFill="1" applyBorder="1"/>
    <xf numFmtId="0" fontId="0" fillId="0" borderId="0" xfId="0" applyAlignment="1">
      <alignment wrapText="1"/>
    </xf>
    <xf numFmtId="0" fontId="0" fillId="0" borderId="0" xfId="0" applyFill="1" applyBorder="1"/>
    <xf numFmtId="0" fontId="0" fillId="3" borderId="1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BEDS#6 sensor Pressure [bar] vs. Vsens [V] 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Sheet1!$A$17</c:f>
              <c:strCache>
                <c:ptCount val="1"/>
                <c:pt idx="0">
                  <c:v>Pressure on sensor + P atmosphere [bar]</c:v>
                </c:pt>
              </c:strCache>
            </c:strRef>
          </c:tx>
          <c:spPr>
            <a:ln w="28575">
              <a:noFill/>
            </a:ln>
          </c:spPr>
          <c:trendline>
            <c:trendlineType val="poly"/>
            <c:order val="2"/>
            <c:forward val="2.3499999999999996"/>
            <c:dispRSqr val="1"/>
            <c:dispEq val="1"/>
            <c:trendlineLbl>
              <c:layout>
                <c:manualLayout>
                  <c:x val="0.32083535319450801"/>
                  <c:y val="-4.5384582436328154E-2"/>
                </c:manualLayout>
              </c:layout>
              <c:numFmt formatCode="General" sourceLinked="0"/>
            </c:trendlineLbl>
          </c:trendline>
          <c:xVal>
            <c:numRef>
              <c:f>Sheet1!$B$9:$J$9</c:f>
              <c:numCache>
                <c:formatCode>General</c:formatCode>
                <c:ptCount val="9"/>
                <c:pt idx="0">
                  <c:v>0.505</c:v>
                </c:pt>
                <c:pt idx="1">
                  <c:v>0.71</c:v>
                </c:pt>
                <c:pt idx="2">
                  <c:v>0.91800000000000004</c:v>
                </c:pt>
                <c:pt idx="3">
                  <c:v>1.113</c:v>
                </c:pt>
                <c:pt idx="4">
                  <c:v>1.33</c:v>
                </c:pt>
                <c:pt idx="5">
                  <c:v>1.53</c:v>
                </c:pt>
                <c:pt idx="6">
                  <c:v>1.73</c:v>
                </c:pt>
                <c:pt idx="7">
                  <c:v>1.93</c:v>
                </c:pt>
                <c:pt idx="8">
                  <c:v>2.12</c:v>
                </c:pt>
              </c:numCache>
            </c:numRef>
          </c:xVal>
          <c:yVal>
            <c:numRef>
              <c:f>Sheet1!$B$17:$J$17</c:f>
              <c:numCache>
                <c:formatCode>General</c:formatCode>
                <c:ptCount val="9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985728"/>
        <c:axId val="173339776"/>
      </c:scatterChart>
      <c:valAx>
        <c:axId val="172985728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73339776"/>
        <c:crosses val="autoZero"/>
        <c:crossBetween val="midCat"/>
      </c:valAx>
      <c:valAx>
        <c:axId val="1733397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7298572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Nominal sensor  Pressure [bar] vs. Vsens [V]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Sheet1!$L$38</c:f>
              <c:strCache>
                <c:ptCount val="1"/>
                <c:pt idx="0">
                  <c:v>Pcalc [bar]</c:v>
                </c:pt>
              </c:strCache>
            </c:strRef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28962881708751925"/>
                  <c:y val="2.7826272847115831E-3"/>
                </c:manualLayout>
              </c:layout>
              <c:numFmt formatCode="General" sourceLinked="0"/>
            </c:trendlineLbl>
          </c:trendline>
          <c:xVal>
            <c:numRef>
              <c:f>Sheet1!$G$39:$G$46</c:f>
              <c:numCache>
                <c:formatCode>0.000</c:formatCode>
                <c:ptCount val="8"/>
                <c:pt idx="0">
                  <c:v>0</c:v>
                </c:pt>
                <c:pt idx="1">
                  <c:v>0.5</c:v>
                </c:pt>
                <c:pt idx="2">
                  <c:v>0.55714284999999997</c:v>
                </c:pt>
                <c:pt idx="3">
                  <c:v>1.25</c:v>
                </c:pt>
                <c:pt idx="4">
                  <c:v>2.5</c:v>
                </c:pt>
                <c:pt idx="5">
                  <c:v>3.75</c:v>
                </c:pt>
                <c:pt idx="6">
                  <c:v>4.5</c:v>
                </c:pt>
                <c:pt idx="7">
                  <c:v>5</c:v>
                </c:pt>
              </c:numCache>
            </c:numRef>
          </c:xVal>
          <c:yVal>
            <c:numRef>
              <c:f>Sheet1!$L$39:$L$46</c:f>
              <c:numCache>
                <c:formatCode>General</c:formatCode>
                <c:ptCount val="8"/>
                <c:pt idx="0">
                  <c:v>-12.5</c:v>
                </c:pt>
                <c:pt idx="1">
                  <c:v>0</c:v>
                </c:pt>
                <c:pt idx="2">
                  <c:v>1.4285712499999992</c:v>
                </c:pt>
                <c:pt idx="3">
                  <c:v>18.75</c:v>
                </c:pt>
                <c:pt idx="4">
                  <c:v>50</c:v>
                </c:pt>
                <c:pt idx="5">
                  <c:v>81.25</c:v>
                </c:pt>
                <c:pt idx="6">
                  <c:v>100</c:v>
                </c:pt>
                <c:pt idx="7">
                  <c:v>112.5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681344"/>
        <c:axId val="50682880"/>
      </c:scatterChart>
      <c:valAx>
        <c:axId val="50681344"/>
        <c:scaling>
          <c:orientation val="minMax"/>
        </c:scaling>
        <c:delete val="0"/>
        <c:axPos val="b"/>
        <c:majorGridlines/>
        <c:numFmt formatCode="0.000" sourceLinked="1"/>
        <c:majorTickMark val="out"/>
        <c:minorTickMark val="none"/>
        <c:tickLblPos val="nextTo"/>
        <c:crossAx val="50682880"/>
        <c:crosses val="autoZero"/>
        <c:crossBetween val="midCat"/>
      </c:valAx>
      <c:valAx>
        <c:axId val="506828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068134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BEDS#6 sensor Pressure [bar] vs. Vsens [V] 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Sheet1!$A$17</c:f>
              <c:strCache>
                <c:ptCount val="1"/>
                <c:pt idx="0">
                  <c:v>Pressure on sensor + P atmosphere [bar]</c:v>
                </c:pt>
              </c:strCache>
            </c:strRef>
          </c:tx>
          <c:spPr>
            <a:ln w="28575">
              <a:noFill/>
            </a:ln>
          </c:spPr>
          <c:trendline>
            <c:trendlineType val="linear"/>
            <c:forward val="2.3499999999999996"/>
            <c:dispRSqr val="1"/>
            <c:dispEq val="1"/>
            <c:trendlineLbl>
              <c:layout>
                <c:manualLayout>
                  <c:x val="0.32083535319450801"/>
                  <c:y val="-4.5384582436328154E-2"/>
                </c:manualLayout>
              </c:layout>
              <c:numFmt formatCode="General" sourceLinked="0"/>
            </c:trendlineLbl>
          </c:trendline>
          <c:xVal>
            <c:numRef>
              <c:f>Sheet1!$B$9:$J$9</c:f>
              <c:numCache>
                <c:formatCode>General</c:formatCode>
                <c:ptCount val="9"/>
                <c:pt idx="0">
                  <c:v>0.505</c:v>
                </c:pt>
                <c:pt idx="1">
                  <c:v>0.71</c:v>
                </c:pt>
                <c:pt idx="2">
                  <c:v>0.91800000000000004</c:v>
                </c:pt>
                <c:pt idx="3">
                  <c:v>1.113</c:v>
                </c:pt>
                <c:pt idx="4">
                  <c:v>1.33</c:v>
                </c:pt>
                <c:pt idx="5">
                  <c:v>1.53</c:v>
                </c:pt>
                <c:pt idx="6">
                  <c:v>1.73</c:v>
                </c:pt>
                <c:pt idx="7">
                  <c:v>1.93</c:v>
                </c:pt>
                <c:pt idx="8">
                  <c:v>2.12</c:v>
                </c:pt>
              </c:numCache>
            </c:numRef>
          </c:xVal>
          <c:yVal>
            <c:numRef>
              <c:f>Sheet1!$B$17:$J$17</c:f>
              <c:numCache>
                <c:formatCode>General</c:formatCode>
                <c:ptCount val="9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716672"/>
        <c:axId val="50718208"/>
      </c:scatterChart>
      <c:valAx>
        <c:axId val="50716672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50718208"/>
        <c:crosses val="autoZero"/>
        <c:crossBetween val="midCat"/>
      </c:valAx>
      <c:valAx>
        <c:axId val="50718208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071667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714374</xdr:colOff>
      <xdr:row>0</xdr:row>
      <xdr:rowOff>123824</xdr:rowOff>
    </xdr:from>
    <xdr:to>
      <xdr:col>22</xdr:col>
      <xdr:colOff>247650</xdr:colOff>
      <xdr:row>22</xdr:row>
      <xdr:rowOff>38100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419100</xdr:colOff>
      <xdr:row>32</xdr:row>
      <xdr:rowOff>47625</xdr:rowOff>
    </xdr:from>
    <xdr:to>
      <xdr:col>32</xdr:col>
      <xdr:colOff>9525</xdr:colOff>
      <xdr:row>51</xdr:row>
      <xdr:rowOff>19050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333375</xdr:colOff>
      <xdr:row>0</xdr:row>
      <xdr:rowOff>180975</xdr:rowOff>
    </xdr:from>
    <xdr:to>
      <xdr:col>33</xdr:col>
      <xdr:colOff>523876</xdr:colOff>
      <xdr:row>22</xdr:row>
      <xdr:rowOff>95251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1"/>
  <sheetViews>
    <sheetView tabSelected="1" topLeftCell="A13" workbookViewId="0">
      <selection activeCell="L58" sqref="L58"/>
    </sheetView>
  </sheetViews>
  <sheetFormatPr defaultRowHeight="15" x14ac:dyDescent="0.25"/>
  <cols>
    <col min="1" max="1" width="38.5703125" customWidth="1"/>
    <col min="2" max="10" width="12.7109375" customWidth="1"/>
    <col min="11" max="11" width="14.7109375" customWidth="1"/>
    <col min="12" max="12" width="17.85546875" customWidth="1"/>
    <col min="13" max="13" width="14.7109375" customWidth="1"/>
    <col min="14" max="14" width="13.5703125" customWidth="1"/>
    <col min="15" max="15" width="13.7109375" customWidth="1"/>
    <col min="17" max="17" width="13.28515625" customWidth="1"/>
    <col min="18" max="18" width="15.85546875" customWidth="1"/>
    <col min="19" max="19" width="17.42578125" customWidth="1"/>
  </cols>
  <sheetData>
    <row r="1" spans="1:13" x14ac:dyDescent="0.25">
      <c r="A1" s="1">
        <v>42276</v>
      </c>
    </row>
    <row r="2" spans="1:13" x14ac:dyDescent="0.25">
      <c r="A2" t="s">
        <v>5</v>
      </c>
    </row>
    <row r="3" spans="1:13" x14ac:dyDescent="0.25">
      <c r="A3" s="3"/>
      <c r="B3" s="28" t="s">
        <v>25</v>
      </c>
      <c r="C3" s="28"/>
      <c r="D3" s="28"/>
      <c r="E3" s="28"/>
      <c r="F3" s="28"/>
      <c r="G3" s="28"/>
      <c r="H3" s="28"/>
      <c r="I3" s="28"/>
      <c r="J3" s="28"/>
      <c r="K3" s="14" t="s">
        <v>7</v>
      </c>
      <c r="L3" s="14" t="s">
        <v>23</v>
      </c>
      <c r="M3" s="14" t="s">
        <v>31</v>
      </c>
    </row>
    <row r="4" spans="1:13" ht="30" x14ac:dyDescent="0.25">
      <c r="A4" s="15" t="s">
        <v>22</v>
      </c>
      <c r="B4" s="22">
        <v>0</v>
      </c>
      <c r="C4" s="22">
        <v>5</v>
      </c>
      <c r="D4" s="22">
        <v>10</v>
      </c>
      <c r="E4" s="22">
        <v>15</v>
      </c>
      <c r="F4" s="22">
        <v>20</v>
      </c>
      <c r="G4" s="22">
        <v>25</v>
      </c>
      <c r="H4" s="22">
        <v>30</v>
      </c>
      <c r="I4" s="22">
        <v>35</v>
      </c>
      <c r="J4" s="22">
        <v>40</v>
      </c>
      <c r="K4" s="14"/>
      <c r="L4" s="14"/>
      <c r="M4" s="14"/>
    </row>
    <row r="5" spans="1:13" x14ac:dyDescent="0.25">
      <c r="A5" s="14" t="s">
        <v>0</v>
      </c>
      <c r="B5" s="4"/>
      <c r="C5" s="4"/>
      <c r="D5" s="4"/>
      <c r="E5" s="4"/>
      <c r="F5" s="4"/>
      <c r="G5" s="4"/>
      <c r="H5" s="4"/>
      <c r="I5" s="4"/>
      <c r="J5" s="4"/>
      <c r="K5" s="3"/>
      <c r="L5" s="3"/>
      <c r="M5" s="3"/>
    </row>
    <row r="6" spans="1:13" x14ac:dyDescent="0.25">
      <c r="A6" s="16" t="s">
        <v>1</v>
      </c>
      <c r="B6" s="4">
        <v>0.51</v>
      </c>
      <c r="C6" s="4">
        <v>0.72</v>
      </c>
      <c r="D6" s="4">
        <v>0.92</v>
      </c>
      <c r="E6" s="4">
        <v>1.1299999999999999</v>
      </c>
      <c r="F6" s="4"/>
      <c r="G6" s="4"/>
      <c r="H6" s="4"/>
      <c r="I6" s="4"/>
      <c r="J6" s="4"/>
      <c r="K6" s="3"/>
      <c r="L6" s="3"/>
      <c r="M6" s="3" t="s">
        <v>32</v>
      </c>
    </row>
    <row r="7" spans="1:13" x14ac:dyDescent="0.25">
      <c r="A7" s="16" t="s">
        <v>2</v>
      </c>
      <c r="B7" s="4">
        <v>0.49349999999999999</v>
      </c>
      <c r="C7" s="4">
        <v>0.7</v>
      </c>
      <c r="D7" s="4">
        <v>0.9</v>
      </c>
      <c r="E7" s="4">
        <v>1.1000000000000001</v>
      </c>
      <c r="F7" s="4"/>
      <c r="G7" s="4"/>
      <c r="H7" s="4"/>
      <c r="I7" s="4"/>
      <c r="J7" s="4"/>
      <c r="K7" s="3"/>
      <c r="L7" s="3"/>
      <c r="M7" s="3" t="s">
        <v>32</v>
      </c>
    </row>
    <row r="8" spans="1:13" x14ac:dyDescent="0.25">
      <c r="A8" s="16" t="s">
        <v>3</v>
      </c>
      <c r="B8" s="4">
        <v>0.52800000000000002</v>
      </c>
      <c r="C8" s="4">
        <v>0.73399999999999999</v>
      </c>
      <c r="D8" s="4">
        <v>0.94</v>
      </c>
      <c r="E8" s="4">
        <v>1.1499999999999999</v>
      </c>
      <c r="F8" s="4"/>
      <c r="G8" s="4"/>
      <c r="H8" s="4"/>
      <c r="I8" s="4"/>
      <c r="J8" s="4"/>
      <c r="K8" s="3"/>
      <c r="L8" s="3"/>
      <c r="M8" s="3" t="s">
        <v>32</v>
      </c>
    </row>
    <row r="9" spans="1:13" x14ac:dyDescent="0.25">
      <c r="A9" s="16" t="s">
        <v>4</v>
      </c>
      <c r="B9" s="4">
        <v>0.505</v>
      </c>
      <c r="C9" s="4">
        <v>0.71</v>
      </c>
      <c r="D9" s="4">
        <v>0.91800000000000004</v>
      </c>
      <c r="E9" s="4">
        <v>1.113</v>
      </c>
      <c r="F9" s="4">
        <v>1.33</v>
      </c>
      <c r="G9" s="4">
        <v>1.53</v>
      </c>
      <c r="H9" s="4">
        <v>1.73</v>
      </c>
      <c r="I9" s="4">
        <v>1.93</v>
      </c>
      <c r="J9" s="4">
        <v>2.12</v>
      </c>
      <c r="K9" s="3"/>
      <c r="L9" s="3"/>
      <c r="M9" s="3" t="s">
        <v>32</v>
      </c>
    </row>
    <row r="10" spans="1:13" x14ac:dyDescent="0.25">
      <c r="A10" s="14"/>
      <c r="B10" s="4"/>
      <c r="C10" s="4"/>
      <c r="D10" s="4"/>
      <c r="E10" s="4"/>
      <c r="F10" s="4"/>
      <c r="G10" s="4"/>
      <c r="H10" s="4"/>
      <c r="I10" s="4"/>
      <c r="J10" s="4"/>
      <c r="K10" s="3"/>
      <c r="L10" s="3"/>
      <c r="M10" s="3"/>
    </row>
    <row r="11" spans="1:13" x14ac:dyDescent="0.25">
      <c r="A11" s="16" t="s">
        <v>6</v>
      </c>
      <c r="B11" s="5">
        <v>0.48399999999999999</v>
      </c>
      <c r="C11" s="5">
        <v>0.68400000000000005</v>
      </c>
      <c r="D11" s="5">
        <v>0.89200000000000002</v>
      </c>
      <c r="E11" s="5">
        <v>1.095</v>
      </c>
      <c r="F11" s="5">
        <v>1.302</v>
      </c>
      <c r="G11" s="5">
        <v>1.502</v>
      </c>
      <c r="H11" s="5">
        <v>1.7030000000000001</v>
      </c>
      <c r="I11" s="5">
        <v>1.895</v>
      </c>
      <c r="J11" s="5">
        <v>2.09</v>
      </c>
      <c r="K11" s="3" t="s">
        <v>8</v>
      </c>
      <c r="L11" s="3"/>
      <c r="M11" s="3" t="s">
        <v>32</v>
      </c>
    </row>
    <row r="12" spans="1:13" x14ac:dyDescent="0.25">
      <c r="A12" s="17" t="s">
        <v>21</v>
      </c>
      <c r="B12" s="5">
        <v>0.497</v>
      </c>
      <c r="C12" s="5">
        <v>0.69399999999999995</v>
      </c>
      <c r="D12" s="5">
        <v>0.89900000000000002</v>
      </c>
      <c r="E12" s="5">
        <v>1.1060000000000001</v>
      </c>
      <c r="F12" s="5">
        <v>1.3120000000000001</v>
      </c>
      <c r="G12" s="5">
        <v>1.512</v>
      </c>
      <c r="H12" s="5">
        <v>1.7110000000000001</v>
      </c>
      <c r="I12" s="5">
        <v>1.907</v>
      </c>
      <c r="J12" s="5">
        <v>2.1</v>
      </c>
      <c r="K12" s="3" t="s">
        <v>24</v>
      </c>
      <c r="L12" s="12">
        <v>21110001</v>
      </c>
      <c r="M12" s="3" t="s">
        <v>32</v>
      </c>
    </row>
    <row r="13" spans="1:13" x14ac:dyDescent="0.25">
      <c r="A13" s="16" t="s">
        <v>9</v>
      </c>
      <c r="B13" s="4">
        <v>0.49199999999999999</v>
      </c>
      <c r="C13" s="4">
        <v>0.69099999999999995</v>
      </c>
      <c r="D13" s="4">
        <v>0.89900000000000002</v>
      </c>
      <c r="E13" s="4">
        <v>1.1080000000000001</v>
      </c>
      <c r="F13" s="4">
        <v>1.3160000000000001</v>
      </c>
      <c r="G13" s="4">
        <v>1.5169999999999999</v>
      </c>
      <c r="H13" s="4">
        <v>1.718</v>
      </c>
      <c r="I13" s="4">
        <v>1.913</v>
      </c>
      <c r="J13" s="4">
        <v>2.1080000000000001</v>
      </c>
      <c r="K13" s="3" t="s">
        <v>24</v>
      </c>
      <c r="L13" s="13">
        <v>21110002</v>
      </c>
      <c r="M13" s="3" t="s">
        <v>32</v>
      </c>
    </row>
    <row r="14" spans="1:13" x14ac:dyDescent="0.25">
      <c r="A14" s="16" t="s">
        <v>10</v>
      </c>
      <c r="B14" s="4">
        <v>0.50800000000000001</v>
      </c>
      <c r="C14" s="4">
        <v>0.71199999999999997</v>
      </c>
      <c r="D14" s="4">
        <v>0.91700000000000004</v>
      </c>
      <c r="E14" s="4">
        <v>1.1240000000000001</v>
      </c>
      <c r="F14" s="4">
        <v>1.333</v>
      </c>
      <c r="G14" s="4">
        <v>1.534</v>
      </c>
      <c r="H14" s="4">
        <v>1.7330000000000001</v>
      </c>
      <c r="I14" s="4">
        <v>1.9330000000000001</v>
      </c>
      <c r="J14" s="4">
        <v>2.1240000000000001</v>
      </c>
      <c r="K14" s="3" t="s">
        <v>24</v>
      </c>
      <c r="L14" s="13">
        <v>21110003</v>
      </c>
      <c r="M14" s="3" t="s">
        <v>32</v>
      </c>
    </row>
    <row r="15" spans="1:13" x14ac:dyDescent="0.25">
      <c r="A15" s="16" t="s">
        <v>11</v>
      </c>
      <c r="B15" s="4">
        <v>0.50900000000000001</v>
      </c>
      <c r="C15" s="4">
        <v>0.70799999999999996</v>
      </c>
      <c r="D15" s="4">
        <v>0.91200000000000003</v>
      </c>
      <c r="E15" s="4">
        <v>1.119</v>
      </c>
      <c r="F15" s="4">
        <v>1.325</v>
      </c>
      <c r="G15" s="4">
        <v>1.5269999999999999</v>
      </c>
      <c r="H15" s="4">
        <v>1.7290000000000001</v>
      </c>
      <c r="I15" s="4">
        <v>1.9259999999999999</v>
      </c>
      <c r="J15" s="4">
        <v>2.117</v>
      </c>
      <c r="K15" s="3" t="s">
        <v>24</v>
      </c>
      <c r="L15" s="13">
        <v>21110004</v>
      </c>
      <c r="M15" s="3" t="s">
        <v>32</v>
      </c>
    </row>
    <row r="16" spans="1:13" x14ac:dyDescent="0.25">
      <c r="A16" s="16" t="s">
        <v>12</v>
      </c>
      <c r="B16" s="4">
        <v>0.48199999999999998</v>
      </c>
      <c r="C16" s="4">
        <v>0.68</v>
      </c>
      <c r="D16" s="4">
        <v>0.88700000000000001</v>
      </c>
      <c r="E16" s="4">
        <v>1.0960000000000001</v>
      </c>
      <c r="F16" s="4">
        <v>1.304</v>
      </c>
      <c r="G16" s="4">
        <v>1.508</v>
      </c>
      <c r="H16" s="4">
        <v>1.708</v>
      </c>
      <c r="I16" s="4">
        <v>1.9079999999999999</v>
      </c>
      <c r="J16" s="4">
        <v>2.1030000000000002</v>
      </c>
      <c r="K16" s="3" t="s">
        <v>24</v>
      </c>
      <c r="L16" s="13">
        <v>21110005</v>
      </c>
      <c r="M16" s="3" t="s">
        <v>32</v>
      </c>
    </row>
    <row r="17" spans="1:19" x14ac:dyDescent="0.25">
      <c r="A17" s="15" t="s">
        <v>30</v>
      </c>
      <c r="B17" s="22">
        <v>0</v>
      </c>
      <c r="C17" s="22">
        <v>5</v>
      </c>
      <c r="D17" s="22">
        <v>10</v>
      </c>
      <c r="E17" s="22">
        <v>15</v>
      </c>
      <c r="F17" s="22">
        <v>20</v>
      </c>
      <c r="G17" s="22">
        <v>25</v>
      </c>
      <c r="H17" s="22">
        <v>30</v>
      </c>
      <c r="I17" s="22">
        <v>35</v>
      </c>
      <c r="J17" s="22">
        <v>40</v>
      </c>
      <c r="K17" s="14"/>
      <c r="L17" s="14"/>
      <c r="M17" s="14"/>
    </row>
    <row r="18" spans="1:19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9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9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9" x14ac:dyDescent="0.25">
      <c r="A21" t="s">
        <v>13</v>
      </c>
    </row>
    <row r="22" spans="1:19" x14ac:dyDescent="0.25">
      <c r="A22" t="s">
        <v>14</v>
      </c>
    </row>
    <row r="23" spans="1:19" x14ac:dyDescent="0.25">
      <c r="A23" t="s">
        <v>16</v>
      </c>
    </row>
    <row r="24" spans="1:19" x14ac:dyDescent="0.25">
      <c r="A24" t="s">
        <v>15</v>
      </c>
    </row>
    <row r="25" spans="1:19" ht="18.75" x14ac:dyDescent="0.3">
      <c r="B25" s="29" t="s">
        <v>26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</row>
    <row r="26" spans="1:19" x14ac:dyDescent="0.25">
      <c r="B26" s="14" t="s">
        <v>18</v>
      </c>
      <c r="C26" s="14" t="s">
        <v>33</v>
      </c>
      <c r="D26" s="14" t="s">
        <v>17</v>
      </c>
      <c r="E26" s="14" t="s">
        <v>61</v>
      </c>
      <c r="F26" s="14" t="s">
        <v>60</v>
      </c>
      <c r="G26" s="14" t="s">
        <v>59</v>
      </c>
      <c r="H26" s="14" t="s">
        <v>58</v>
      </c>
      <c r="I26" s="14" t="s">
        <v>57</v>
      </c>
      <c r="J26" s="14" t="s">
        <v>56</v>
      </c>
      <c r="K26" s="14" t="s">
        <v>55</v>
      </c>
      <c r="L26" s="14" t="s">
        <v>54</v>
      </c>
      <c r="M26" s="19" t="s">
        <v>53</v>
      </c>
      <c r="N26" s="19" t="s">
        <v>52</v>
      </c>
      <c r="O26" s="19" t="s">
        <v>51</v>
      </c>
      <c r="P26" s="19" t="s">
        <v>50</v>
      </c>
      <c r="Q26" s="19" t="s">
        <v>48</v>
      </c>
      <c r="R26" s="19" t="s">
        <v>47</v>
      </c>
      <c r="S26" s="19" t="s">
        <v>46</v>
      </c>
    </row>
    <row r="27" spans="1:19" x14ac:dyDescent="0.25">
      <c r="B27" s="9">
        <v>65535</v>
      </c>
      <c r="C27" s="23">
        <v>0</v>
      </c>
      <c r="D27" s="7">
        <f>B27*C27</f>
        <v>0</v>
      </c>
      <c r="E27" s="10">
        <v>2.5</v>
      </c>
      <c r="F27" s="8">
        <f>E27 * D27/B27</f>
        <v>0</v>
      </c>
      <c r="G27" s="8">
        <f>F27*2</f>
        <v>0</v>
      </c>
      <c r="H27" s="9">
        <v>0</v>
      </c>
      <c r="I27" s="9">
        <v>70</v>
      </c>
      <c r="J27" s="9">
        <v>0.5</v>
      </c>
      <c r="K27" s="9">
        <v>4.5</v>
      </c>
      <c r="L27" s="7">
        <f xml:space="preserve"> (I27-H27)/(K27-J27)*(G27-J27)+H27</f>
        <v>-8.75</v>
      </c>
      <c r="M27" s="9">
        <v>0</v>
      </c>
      <c r="N27" s="9">
        <v>1</v>
      </c>
      <c r="O27" s="9">
        <v>9.89</v>
      </c>
      <c r="P27" s="9">
        <v>1002.3</v>
      </c>
      <c r="Q27" s="9">
        <f>1/(O27*P27)</f>
        <v>1.0088021009716076E-4</v>
      </c>
      <c r="R27" s="9">
        <f>Q27*100000</f>
        <v>10.088021009716076</v>
      </c>
      <c r="S27" s="18">
        <f xml:space="preserve"> R27* (L27+M27-N27)</f>
        <v>-98.358204844731745</v>
      </c>
    </row>
    <row r="28" spans="1:19" x14ac:dyDescent="0.25">
      <c r="B28" s="9">
        <v>65535</v>
      </c>
      <c r="C28" s="23">
        <v>0.1</v>
      </c>
      <c r="D28" s="7">
        <f t="shared" ref="D28:D34" si="0">B28*C28</f>
        <v>6553.5</v>
      </c>
      <c r="E28" s="10">
        <v>2.5</v>
      </c>
      <c r="F28" s="8">
        <f t="shared" ref="F28:F34" si="1">E28 * D28/B28</f>
        <v>0.25</v>
      </c>
      <c r="G28" s="8">
        <f t="shared" ref="G28:G34" si="2">F28*2</f>
        <v>0.5</v>
      </c>
      <c r="H28" s="9">
        <v>0</v>
      </c>
      <c r="I28" s="9">
        <v>70</v>
      </c>
      <c r="J28" s="9">
        <v>0.5</v>
      </c>
      <c r="K28" s="9">
        <v>4.5</v>
      </c>
      <c r="L28" s="7">
        <f t="shared" ref="L28:L34" si="3" xml:space="preserve"> (I28-H28)/(K28-J28)*(G28-J28)+H28</f>
        <v>0</v>
      </c>
      <c r="M28" s="9">
        <v>0</v>
      </c>
      <c r="N28" s="9">
        <v>1</v>
      </c>
      <c r="O28" s="9">
        <v>9.89</v>
      </c>
      <c r="P28" s="9">
        <v>1002.3</v>
      </c>
      <c r="Q28" s="9">
        <f>1/(O28*P28)</f>
        <v>1.0088021009716076E-4</v>
      </c>
      <c r="R28" s="9">
        <f>Q28*100000</f>
        <v>10.088021009716076</v>
      </c>
      <c r="S28" s="18">
        <f t="shared" ref="S28:S34" si="4" xml:space="preserve"> R28* (L28+M28-N28)</f>
        <v>-10.088021009716076</v>
      </c>
    </row>
    <row r="29" spans="1:19" x14ac:dyDescent="0.25">
      <c r="B29" s="9">
        <v>65535</v>
      </c>
      <c r="C29" s="23">
        <v>0.11142858</v>
      </c>
      <c r="D29" s="7">
        <f t="shared" ref="D29" si="5">B29*C29</f>
        <v>7302.4719902999996</v>
      </c>
      <c r="E29" s="10">
        <v>2.5</v>
      </c>
      <c r="F29" s="8">
        <f t="shared" ref="F29" si="6">E29 * D29/B29</f>
        <v>0.27857144999999994</v>
      </c>
      <c r="G29" s="8">
        <f t="shared" si="2"/>
        <v>0.55714289999999989</v>
      </c>
      <c r="H29" s="9">
        <v>0</v>
      </c>
      <c r="I29" s="9">
        <v>70</v>
      </c>
      <c r="J29" s="9">
        <v>0.5</v>
      </c>
      <c r="K29" s="9">
        <v>4.5</v>
      </c>
      <c r="L29" s="7">
        <f t="shared" ref="L29" si="7" xml:space="preserve"> (I29-H29)/(K29-J29)*(G29-J29)+H29</f>
        <v>1.0000007499999981</v>
      </c>
      <c r="M29" s="9">
        <v>0</v>
      </c>
      <c r="N29" s="9">
        <v>1</v>
      </c>
      <c r="O29" s="9">
        <v>9.89</v>
      </c>
      <c r="P29" s="9">
        <v>1002.3</v>
      </c>
      <c r="Q29" s="9">
        <f>1/(O29*P29)</f>
        <v>1.0088021009716076E-4</v>
      </c>
      <c r="R29" s="9">
        <f>Q29*100000</f>
        <v>10.088021009716076</v>
      </c>
      <c r="S29" s="18">
        <f t="shared" si="4"/>
        <v>7.5660157381847034E-6</v>
      </c>
    </row>
    <row r="30" spans="1:19" x14ac:dyDescent="0.25">
      <c r="B30" s="9">
        <v>65535</v>
      </c>
      <c r="C30" s="23">
        <v>0.25</v>
      </c>
      <c r="D30" s="7">
        <f t="shared" si="0"/>
        <v>16383.75</v>
      </c>
      <c r="E30" s="10">
        <v>2.5</v>
      </c>
      <c r="F30" s="8">
        <f t="shared" si="1"/>
        <v>0.625</v>
      </c>
      <c r="G30" s="8">
        <f t="shared" si="2"/>
        <v>1.25</v>
      </c>
      <c r="H30" s="9">
        <v>0</v>
      </c>
      <c r="I30" s="9">
        <v>70</v>
      </c>
      <c r="J30" s="9">
        <v>0.5</v>
      </c>
      <c r="K30" s="9">
        <v>4.5</v>
      </c>
      <c r="L30" s="7">
        <f t="shared" si="3"/>
        <v>13.125</v>
      </c>
      <c r="M30" s="9">
        <v>0</v>
      </c>
      <c r="N30" s="9">
        <v>1</v>
      </c>
      <c r="O30" s="9">
        <v>9.89</v>
      </c>
      <c r="P30" s="9">
        <v>1002.3</v>
      </c>
      <c r="Q30" s="9">
        <f t="shared" ref="Q30:Q34" si="8">1/(O30*P30)</f>
        <v>1.0088021009716076E-4</v>
      </c>
      <c r="R30" s="9">
        <f t="shared" ref="R30:R34" si="9">Q30*100000</f>
        <v>10.088021009716076</v>
      </c>
      <c r="S30" s="18">
        <f t="shared" si="4"/>
        <v>122.31725474280742</v>
      </c>
    </row>
    <row r="31" spans="1:19" x14ac:dyDescent="0.25">
      <c r="B31" s="9">
        <v>65535</v>
      </c>
      <c r="C31" s="23">
        <v>0.5</v>
      </c>
      <c r="D31" s="7">
        <f t="shared" si="0"/>
        <v>32767.5</v>
      </c>
      <c r="E31" s="10">
        <v>2.5</v>
      </c>
      <c r="F31" s="8">
        <f t="shared" si="1"/>
        <v>1.25</v>
      </c>
      <c r="G31" s="8">
        <f t="shared" si="2"/>
        <v>2.5</v>
      </c>
      <c r="H31" s="9">
        <v>0</v>
      </c>
      <c r="I31" s="9">
        <v>70</v>
      </c>
      <c r="J31" s="9">
        <v>0.5</v>
      </c>
      <c r="K31" s="9">
        <v>4.5</v>
      </c>
      <c r="L31" s="7">
        <f t="shared" si="3"/>
        <v>35</v>
      </c>
      <c r="M31" s="9">
        <v>0</v>
      </c>
      <c r="N31" s="9">
        <v>1</v>
      </c>
      <c r="O31" s="9">
        <v>9.89</v>
      </c>
      <c r="P31" s="9">
        <v>1002.3</v>
      </c>
      <c r="Q31" s="9">
        <f t="shared" si="8"/>
        <v>1.0088021009716076E-4</v>
      </c>
      <c r="R31" s="9">
        <f t="shared" si="9"/>
        <v>10.088021009716076</v>
      </c>
      <c r="S31" s="18">
        <f t="shared" si="4"/>
        <v>342.99271433034659</v>
      </c>
    </row>
    <row r="32" spans="1:19" x14ac:dyDescent="0.25">
      <c r="B32" s="9">
        <v>65535</v>
      </c>
      <c r="C32" s="23">
        <v>0.75</v>
      </c>
      <c r="D32" s="7">
        <f t="shared" si="0"/>
        <v>49151.25</v>
      </c>
      <c r="E32" s="10">
        <v>2.5</v>
      </c>
      <c r="F32" s="8">
        <f t="shared" si="1"/>
        <v>1.875</v>
      </c>
      <c r="G32" s="8">
        <f t="shared" si="2"/>
        <v>3.75</v>
      </c>
      <c r="H32" s="9">
        <v>0</v>
      </c>
      <c r="I32" s="9">
        <v>70</v>
      </c>
      <c r="J32" s="9">
        <v>0.5</v>
      </c>
      <c r="K32" s="9">
        <v>4.5</v>
      </c>
      <c r="L32" s="7">
        <f t="shared" si="3"/>
        <v>56.875</v>
      </c>
      <c r="M32" s="9">
        <v>0</v>
      </c>
      <c r="N32" s="9">
        <v>1</v>
      </c>
      <c r="O32" s="9">
        <v>9.89</v>
      </c>
      <c r="P32" s="9">
        <v>1002.3</v>
      </c>
      <c r="Q32" s="9">
        <f t="shared" si="8"/>
        <v>1.0088021009716076E-4</v>
      </c>
      <c r="R32" s="9">
        <f t="shared" si="9"/>
        <v>10.088021009716076</v>
      </c>
      <c r="S32" s="18">
        <f t="shared" si="4"/>
        <v>563.66817391788572</v>
      </c>
    </row>
    <row r="33" spans="2:19" x14ac:dyDescent="0.25">
      <c r="B33" s="9">
        <v>65535</v>
      </c>
      <c r="C33" s="23">
        <v>0.9</v>
      </c>
      <c r="D33" s="7">
        <f t="shared" ref="D33" si="10">B33*C33</f>
        <v>58981.5</v>
      </c>
      <c r="E33" s="10">
        <v>2.5</v>
      </c>
      <c r="F33" s="8">
        <f t="shared" ref="F33" si="11">E33 * D33/B33</f>
        <v>2.25</v>
      </c>
      <c r="G33" s="8">
        <f t="shared" si="2"/>
        <v>4.5</v>
      </c>
      <c r="H33" s="9">
        <v>0</v>
      </c>
      <c r="I33" s="9">
        <v>70</v>
      </c>
      <c r="J33" s="9">
        <v>0.5</v>
      </c>
      <c r="K33" s="9">
        <v>4.5</v>
      </c>
      <c r="L33" s="7">
        <f t="shared" si="3"/>
        <v>70</v>
      </c>
      <c r="M33" s="9">
        <v>0</v>
      </c>
      <c r="N33" s="9">
        <v>1</v>
      </c>
      <c r="O33" s="9">
        <v>9.89</v>
      </c>
      <c r="P33" s="9">
        <v>1002.3</v>
      </c>
      <c r="Q33" s="9">
        <f t="shared" si="8"/>
        <v>1.0088021009716076E-4</v>
      </c>
      <c r="R33" s="9">
        <f t="shared" si="9"/>
        <v>10.088021009716076</v>
      </c>
      <c r="S33" s="18">
        <f t="shared" si="4"/>
        <v>696.07344967040922</v>
      </c>
    </row>
    <row r="34" spans="2:19" x14ac:dyDescent="0.25">
      <c r="B34" s="9">
        <v>65535</v>
      </c>
      <c r="C34" s="23">
        <v>1</v>
      </c>
      <c r="D34" s="7">
        <f t="shared" si="0"/>
        <v>65535</v>
      </c>
      <c r="E34" s="10">
        <v>2.5</v>
      </c>
      <c r="F34" s="8">
        <f t="shared" si="1"/>
        <v>2.5</v>
      </c>
      <c r="G34" s="8">
        <f t="shared" si="2"/>
        <v>5</v>
      </c>
      <c r="H34" s="9">
        <v>0</v>
      </c>
      <c r="I34" s="9">
        <v>70</v>
      </c>
      <c r="J34" s="9">
        <v>0.5</v>
      </c>
      <c r="K34" s="9">
        <v>4.5</v>
      </c>
      <c r="L34" s="7">
        <f t="shared" si="3"/>
        <v>78.75</v>
      </c>
      <c r="M34" s="9">
        <v>0</v>
      </c>
      <c r="N34" s="9">
        <v>1</v>
      </c>
      <c r="O34" s="9">
        <v>9.89</v>
      </c>
      <c r="P34" s="9">
        <v>1002.3</v>
      </c>
      <c r="Q34" s="9">
        <f t="shared" si="8"/>
        <v>1.0088021009716076E-4</v>
      </c>
      <c r="R34" s="9">
        <f t="shared" si="9"/>
        <v>10.088021009716076</v>
      </c>
      <c r="S34" s="18">
        <f t="shared" si="4"/>
        <v>784.34363350542492</v>
      </c>
    </row>
    <row r="37" spans="2:19" ht="18.75" x14ac:dyDescent="0.3">
      <c r="B37" s="29" t="s">
        <v>27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</row>
    <row r="38" spans="2:19" x14ac:dyDescent="0.25">
      <c r="B38" s="14" t="s">
        <v>18</v>
      </c>
      <c r="C38" s="14" t="s">
        <v>33</v>
      </c>
      <c r="D38" s="14" t="s">
        <v>17</v>
      </c>
      <c r="E38" s="14" t="s">
        <v>61</v>
      </c>
      <c r="F38" s="14" t="s">
        <v>60</v>
      </c>
      <c r="G38" s="14" t="s">
        <v>59</v>
      </c>
      <c r="H38" s="14" t="s">
        <v>58</v>
      </c>
      <c r="I38" s="14" t="s">
        <v>57</v>
      </c>
      <c r="J38" s="14" t="s">
        <v>56</v>
      </c>
      <c r="K38" s="14" t="s">
        <v>55</v>
      </c>
      <c r="L38" s="14" t="s">
        <v>54</v>
      </c>
      <c r="M38" s="19" t="s">
        <v>53</v>
      </c>
      <c r="N38" s="19" t="s">
        <v>52</v>
      </c>
      <c r="O38" s="19" t="s">
        <v>51</v>
      </c>
      <c r="P38" s="19" t="s">
        <v>50</v>
      </c>
      <c r="Q38" s="19" t="s">
        <v>48</v>
      </c>
      <c r="R38" s="19" t="s">
        <v>47</v>
      </c>
      <c r="S38" s="19" t="s">
        <v>46</v>
      </c>
    </row>
    <row r="39" spans="2:19" x14ac:dyDescent="0.25">
      <c r="B39" s="9">
        <v>65535</v>
      </c>
      <c r="C39" s="23">
        <v>0</v>
      </c>
      <c r="D39" s="7">
        <f>B39*C39</f>
        <v>0</v>
      </c>
      <c r="E39" s="10">
        <v>2.5</v>
      </c>
      <c r="F39" s="8">
        <f>E39 * D39/B39</f>
        <v>0</v>
      </c>
      <c r="G39" s="8">
        <f>F39*2</f>
        <v>0</v>
      </c>
      <c r="H39" s="9">
        <v>0</v>
      </c>
      <c r="I39" s="9">
        <v>100</v>
      </c>
      <c r="J39" s="9">
        <v>0.5</v>
      </c>
      <c r="K39" s="9">
        <v>4.5</v>
      </c>
      <c r="L39" s="7">
        <f xml:space="preserve"> (I39-H39)/(K39-J39)*(G39-J39)+H39</f>
        <v>-12.5</v>
      </c>
      <c r="M39" s="9">
        <v>1</v>
      </c>
      <c r="N39" s="9">
        <v>1</v>
      </c>
      <c r="O39" s="9">
        <v>9.89</v>
      </c>
      <c r="P39" s="9">
        <v>1002.3</v>
      </c>
      <c r="Q39" s="9">
        <f>1/(O39*P39)</f>
        <v>1.0088021009716076E-4</v>
      </c>
      <c r="R39" s="9">
        <f>Q39*100000</f>
        <v>10.088021009716076</v>
      </c>
      <c r="S39" s="18">
        <f t="shared" ref="S39:S46" si="12" xml:space="preserve"> R39* (L39+M39-N39)</f>
        <v>-126.10026262145095</v>
      </c>
    </row>
    <row r="40" spans="2:19" x14ac:dyDescent="0.25">
      <c r="B40" s="9">
        <v>65535</v>
      </c>
      <c r="C40" s="23">
        <v>0.1</v>
      </c>
      <c r="D40" s="7">
        <f t="shared" ref="D40:D46" si="13">B40*C40</f>
        <v>6553.5</v>
      </c>
      <c r="E40" s="10">
        <v>2.5</v>
      </c>
      <c r="F40" s="8">
        <f t="shared" ref="F40:F46" si="14">E40 * D40/B40</f>
        <v>0.25</v>
      </c>
      <c r="G40" s="8">
        <f t="shared" ref="G40:G46" si="15">F40*2</f>
        <v>0.5</v>
      </c>
      <c r="H40" s="9">
        <v>0</v>
      </c>
      <c r="I40" s="9">
        <v>100</v>
      </c>
      <c r="J40" s="9">
        <v>0.5</v>
      </c>
      <c r="K40" s="9">
        <v>4.5</v>
      </c>
      <c r="L40" s="7">
        <f t="shared" ref="L40:L46" si="16" xml:space="preserve"> (I40-H40)/(K40-J40)*(G40-J40)+H40</f>
        <v>0</v>
      </c>
      <c r="M40" s="9">
        <v>1</v>
      </c>
      <c r="N40" s="9">
        <v>1</v>
      </c>
      <c r="O40" s="9">
        <v>9.89</v>
      </c>
      <c r="P40" s="9">
        <v>1002.3</v>
      </c>
      <c r="Q40" s="9">
        <f>1/(O40*P40)</f>
        <v>1.0088021009716076E-4</v>
      </c>
      <c r="R40" s="9">
        <f>Q40*100000</f>
        <v>10.088021009716076</v>
      </c>
      <c r="S40" s="18">
        <f t="shared" si="12"/>
        <v>0</v>
      </c>
    </row>
    <row r="41" spans="2:19" x14ac:dyDescent="0.25">
      <c r="B41" s="9">
        <v>65535</v>
      </c>
      <c r="C41" s="23">
        <v>0.11142857</v>
      </c>
      <c r="D41" s="7">
        <f t="shared" si="13"/>
        <v>7302.4713349500007</v>
      </c>
      <c r="E41" s="10">
        <v>2.5</v>
      </c>
      <c r="F41" s="8">
        <f t="shared" si="14"/>
        <v>0.27857142499999998</v>
      </c>
      <c r="G41" s="8">
        <f t="shared" si="15"/>
        <v>0.55714284999999997</v>
      </c>
      <c r="H41" s="9">
        <v>0</v>
      </c>
      <c r="I41" s="9">
        <v>100</v>
      </c>
      <c r="J41" s="9">
        <v>0.5</v>
      </c>
      <c r="K41" s="9">
        <v>4.5</v>
      </c>
      <c r="L41" s="7">
        <f t="shared" si="16"/>
        <v>1.4285712499999992</v>
      </c>
      <c r="M41" s="9">
        <v>1</v>
      </c>
      <c r="N41" s="9">
        <v>1</v>
      </c>
      <c r="O41" s="9">
        <v>9.89</v>
      </c>
      <c r="P41" s="9">
        <v>1002.3</v>
      </c>
      <c r="Q41" s="9">
        <f>1/(O41*P41)</f>
        <v>1.0088021009716076E-4</v>
      </c>
      <c r="R41" s="9">
        <f>Q41*100000</f>
        <v>10.088021009716076</v>
      </c>
      <c r="S41" s="18">
        <f t="shared" si="12"/>
        <v>14.41145678387635</v>
      </c>
    </row>
    <row r="42" spans="2:19" x14ac:dyDescent="0.25">
      <c r="B42" s="9">
        <v>65535</v>
      </c>
      <c r="C42" s="23">
        <v>0.25</v>
      </c>
      <c r="D42" s="7">
        <f t="shared" si="13"/>
        <v>16383.75</v>
      </c>
      <c r="E42" s="10">
        <v>2.5</v>
      </c>
      <c r="F42" s="8">
        <f t="shared" si="14"/>
        <v>0.625</v>
      </c>
      <c r="G42" s="8">
        <f t="shared" si="15"/>
        <v>1.25</v>
      </c>
      <c r="H42" s="9">
        <v>0</v>
      </c>
      <c r="I42" s="9">
        <v>100</v>
      </c>
      <c r="J42" s="9">
        <v>0.5</v>
      </c>
      <c r="K42" s="9">
        <v>4.5</v>
      </c>
      <c r="L42" s="7">
        <f t="shared" si="16"/>
        <v>18.75</v>
      </c>
      <c r="M42" s="9">
        <v>1</v>
      </c>
      <c r="N42" s="9">
        <v>1</v>
      </c>
      <c r="O42" s="9">
        <v>9.89</v>
      </c>
      <c r="P42" s="9">
        <v>1002.3</v>
      </c>
      <c r="Q42" s="9">
        <f t="shared" ref="Q42:Q46" si="17">1/(O42*P42)</f>
        <v>1.0088021009716076E-4</v>
      </c>
      <c r="R42" s="9">
        <f t="shared" ref="R42:R46" si="18">Q42*100000</f>
        <v>10.088021009716076</v>
      </c>
      <c r="S42" s="18">
        <f t="shared" si="12"/>
        <v>189.15039393217643</v>
      </c>
    </row>
    <row r="43" spans="2:19" x14ac:dyDescent="0.25">
      <c r="B43" s="9">
        <v>65535</v>
      </c>
      <c r="C43" s="23">
        <v>0.5</v>
      </c>
      <c r="D43" s="7">
        <f t="shared" si="13"/>
        <v>32767.5</v>
      </c>
      <c r="E43" s="10">
        <v>2.5</v>
      </c>
      <c r="F43" s="8">
        <f t="shared" si="14"/>
        <v>1.25</v>
      </c>
      <c r="G43" s="8">
        <f t="shared" si="15"/>
        <v>2.5</v>
      </c>
      <c r="H43" s="9">
        <v>0</v>
      </c>
      <c r="I43" s="9">
        <v>100</v>
      </c>
      <c r="J43" s="9">
        <v>0.5</v>
      </c>
      <c r="K43" s="9">
        <v>4.5</v>
      </c>
      <c r="L43" s="7">
        <f t="shared" si="16"/>
        <v>50</v>
      </c>
      <c r="M43" s="9">
        <v>1</v>
      </c>
      <c r="N43" s="9">
        <v>1</v>
      </c>
      <c r="O43" s="9">
        <v>9.89</v>
      </c>
      <c r="P43" s="9">
        <v>1002.3</v>
      </c>
      <c r="Q43" s="9">
        <f t="shared" si="17"/>
        <v>1.0088021009716076E-4</v>
      </c>
      <c r="R43" s="9">
        <f t="shared" si="18"/>
        <v>10.088021009716076</v>
      </c>
      <c r="S43" s="18">
        <f t="shared" si="12"/>
        <v>504.40105048580381</v>
      </c>
    </row>
    <row r="44" spans="2:19" x14ac:dyDescent="0.25">
      <c r="B44" s="9">
        <v>65535</v>
      </c>
      <c r="C44" s="23">
        <v>0.75</v>
      </c>
      <c r="D44" s="7">
        <f t="shared" si="13"/>
        <v>49151.25</v>
      </c>
      <c r="E44" s="10">
        <v>2.5</v>
      </c>
      <c r="F44" s="8">
        <f t="shared" si="14"/>
        <v>1.875</v>
      </c>
      <c r="G44" s="8">
        <f t="shared" si="15"/>
        <v>3.75</v>
      </c>
      <c r="H44" s="9">
        <v>0</v>
      </c>
      <c r="I44" s="9">
        <v>100</v>
      </c>
      <c r="J44" s="9">
        <v>0.5</v>
      </c>
      <c r="K44" s="9">
        <v>4.5</v>
      </c>
      <c r="L44" s="7">
        <f t="shared" si="16"/>
        <v>81.25</v>
      </c>
      <c r="M44" s="9">
        <v>1</v>
      </c>
      <c r="N44" s="9">
        <v>1</v>
      </c>
      <c r="O44" s="9">
        <v>9.89</v>
      </c>
      <c r="P44" s="9">
        <v>1002.3</v>
      </c>
      <c r="Q44" s="9">
        <f t="shared" si="17"/>
        <v>1.0088021009716076E-4</v>
      </c>
      <c r="R44" s="9">
        <f t="shared" si="18"/>
        <v>10.088021009716076</v>
      </c>
      <c r="S44" s="18">
        <f t="shared" si="12"/>
        <v>819.65170703943124</v>
      </c>
    </row>
    <row r="45" spans="2:19" x14ac:dyDescent="0.25">
      <c r="B45" s="9">
        <v>65535</v>
      </c>
      <c r="C45" s="23">
        <v>0.9</v>
      </c>
      <c r="D45" s="7">
        <f t="shared" si="13"/>
        <v>58981.5</v>
      </c>
      <c r="E45" s="10">
        <v>2.5</v>
      </c>
      <c r="F45" s="8">
        <f t="shared" si="14"/>
        <v>2.25</v>
      </c>
      <c r="G45" s="8">
        <f t="shared" si="15"/>
        <v>4.5</v>
      </c>
      <c r="H45" s="9">
        <v>0</v>
      </c>
      <c r="I45" s="9">
        <v>100</v>
      </c>
      <c r="J45" s="9">
        <v>0.5</v>
      </c>
      <c r="K45" s="9">
        <v>4.5</v>
      </c>
      <c r="L45" s="7">
        <f t="shared" si="16"/>
        <v>100</v>
      </c>
      <c r="M45" s="9">
        <v>1</v>
      </c>
      <c r="N45" s="9">
        <v>1</v>
      </c>
      <c r="O45" s="9">
        <v>9.89</v>
      </c>
      <c r="P45" s="9">
        <v>1002.3</v>
      </c>
      <c r="Q45" s="9">
        <f t="shared" si="17"/>
        <v>1.0088021009716076E-4</v>
      </c>
      <c r="R45" s="9">
        <f t="shared" si="18"/>
        <v>10.088021009716076</v>
      </c>
      <c r="S45" s="18">
        <f t="shared" si="12"/>
        <v>1008.8021009716076</v>
      </c>
    </row>
    <row r="46" spans="2:19" x14ac:dyDescent="0.25">
      <c r="B46" s="9">
        <v>65535</v>
      </c>
      <c r="C46" s="23">
        <v>1</v>
      </c>
      <c r="D46" s="7">
        <f t="shared" si="13"/>
        <v>65535</v>
      </c>
      <c r="E46" s="10">
        <v>2.5</v>
      </c>
      <c r="F46" s="8">
        <f t="shared" si="14"/>
        <v>2.5</v>
      </c>
      <c r="G46" s="8">
        <f t="shared" si="15"/>
        <v>5</v>
      </c>
      <c r="H46" s="9">
        <v>0</v>
      </c>
      <c r="I46" s="9">
        <v>100</v>
      </c>
      <c r="J46" s="9">
        <v>0.5</v>
      </c>
      <c r="K46" s="9">
        <v>4.5</v>
      </c>
      <c r="L46" s="7">
        <f t="shared" si="16"/>
        <v>112.5</v>
      </c>
      <c r="M46" s="9">
        <v>1</v>
      </c>
      <c r="N46" s="9">
        <v>1</v>
      </c>
      <c r="O46" s="9">
        <v>9.89</v>
      </c>
      <c r="P46" s="9">
        <v>1002.3</v>
      </c>
      <c r="Q46" s="9">
        <f t="shared" si="17"/>
        <v>1.0088021009716076E-4</v>
      </c>
      <c r="R46" s="9">
        <f t="shared" si="18"/>
        <v>10.088021009716076</v>
      </c>
      <c r="S46" s="18">
        <f t="shared" si="12"/>
        <v>1134.9023635930587</v>
      </c>
    </row>
    <row r="48" spans="2:19" ht="18.75" x14ac:dyDescent="0.3">
      <c r="B48" s="30" t="s">
        <v>67</v>
      </c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</row>
    <row r="49" spans="2:19" ht="75" x14ac:dyDescent="0.25">
      <c r="B49" s="26" t="s">
        <v>39</v>
      </c>
      <c r="C49" s="20" t="s">
        <v>40</v>
      </c>
      <c r="D49" s="27" t="s">
        <v>38</v>
      </c>
      <c r="E49" s="9" t="s">
        <v>41</v>
      </c>
      <c r="F49" s="27" t="s">
        <v>35</v>
      </c>
      <c r="G49" s="27" t="s">
        <v>34</v>
      </c>
      <c r="H49" s="26" t="s">
        <v>62</v>
      </c>
      <c r="I49" s="26" t="s">
        <v>62</v>
      </c>
      <c r="J49" s="26" t="s">
        <v>62</v>
      </c>
      <c r="K49" s="26" t="s">
        <v>62</v>
      </c>
      <c r="L49" s="27" t="s">
        <v>43</v>
      </c>
      <c r="M49" s="26" t="s">
        <v>62</v>
      </c>
      <c r="N49" s="26" t="s">
        <v>63</v>
      </c>
      <c r="O49" s="26" t="s">
        <v>64</v>
      </c>
      <c r="P49" s="26" t="s">
        <v>65</v>
      </c>
      <c r="Q49" s="26" t="s">
        <v>49</v>
      </c>
      <c r="R49" s="26" t="s">
        <v>45</v>
      </c>
      <c r="S49" s="27" t="s">
        <v>44</v>
      </c>
    </row>
    <row r="50" spans="2:19" ht="30" x14ac:dyDescent="0.25">
      <c r="B50" s="9">
        <v>65535</v>
      </c>
      <c r="C50" s="20" t="s">
        <v>28</v>
      </c>
      <c r="D50" s="7" t="s">
        <v>42</v>
      </c>
      <c r="E50" s="10">
        <v>2.5</v>
      </c>
      <c r="F50" s="27" t="s">
        <v>36</v>
      </c>
      <c r="G50" s="27" t="s">
        <v>37</v>
      </c>
      <c r="H50" s="9">
        <v>0</v>
      </c>
      <c r="I50" s="9">
        <v>100</v>
      </c>
      <c r="J50" s="9">
        <v>0.5</v>
      </c>
      <c r="K50" s="9">
        <v>4.5</v>
      </c>
      <c r="L50" s="27" t="s">
        <v>68</v>
      </c>
      <c r="M50" s="9">
        <v>1</v>
      </c>
      <c r="N50" s="9">
        <v>1</v>
      </c>
      <c r="O50" s="9">
        <v>9.89</v>
      </c>
      <c r="P50" s="9">
        <v>1002.3</v>
      </c>
      <c r="Q50" s="9">
        <f t="shared" ref="Q50" si="19">1/(O50*P50)</f>
        <v>1.0088021009716076E-4</v>
      </c>
      <c r="R50" s="9">
        <f t="shared" ref="R50" si="20">Q50*100000</f>
        <v>10.088021009716076</v>
      </c>
      <c r="S50" s="7" t="s">
        <v>66</v>
      </c>
    </row>
    <row r="51" spans="2:19" ht="30" x14ac:dyDescent="0.25">
      <c r="B51" s="9">
        <v>65535</v>
      </c>
      <c r="C51" s="20" t="s">
        <v>28</v>
      </c>
      <c r="D51" s="7" t="s">
        <v>42</v>
      </c>
      <c r="E51" s="10">
        <v>2.5</v>
      </c>
      <c r="F51" s="27" t="s">
        <v>36</v>
      </c>
      <c r="G51" s="27" t="s">
        <v>37</v>
      </c>
      <c r="H51" s="9">
        <v>0</v>
      </c>
      <c r="I51" s="9">
        <v>100</v>
      </c>
      <c r="J51" s="9">
        <v>0.5</v>
      </c>
      <c r="K51" s="9">
        <v>4.5</v>
      </c>
      <c r="L51" s="27" t="s">
        <v>69</v>
      </c>
      <c r="M51" s="9">
        <v>1</v>
      </c>
      <c r="N51" s="9">
        <v>1</v>
      </c>
      <c r="O51" s="9">
        <v>9.89</v>
      </c>
      <c r="P51" s="9">
        <v>1002.3</v>
      </c>
      <c r="Q51" s="9">
        <f t="shared" ref="Q51" si="21">1/(O51*P51)</f>
        <v>1.0088021009716076E-4</v>
      </c>
      <c r="R51" s="9">
        <f t="shared" ref="R51" si="22">Q51*100000</f>
        <v>10.088021009716076</v>
      </c>
      <c r="S51" s="7" t="s">
        <v>66</v>
      </c>
    </row>
    <row r="52" spans="2:19" x14ac:dyDescent="0.25">
      <c r="B52" s="25"/>
      <c r="F52" s="24"/>
      <c r="G52" s="24"/>
      <c r="L52" s="24"/>
    </row>
    <row r="53" spans="2:19" ht="18.75" x14ac:dyDescent="0.3">
      <c r="B53" s="30" t="s">
        <v>67</v>
      </c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</row>
    <row r="54" spans="2:19" ht="75" x14ac:dyDescent="0.25">
      <c r="B54" s="26" t="s">
        <v>39</v>
      </c>
      <c r="C54" s="20" t="s">
        <v>40</v>
      </c>
      <c r="D54" s="27" t="s">
        <v>38</v>
      </c>
      <c r="E54" s="9" t="s">
        <v>41</v>
      </c>
      <c r="F54" s="27" t="s">
        <v>35</v>
      </c>
      <c r="G54" s="27" t="s">
        <v>34</v>
      </c>
      <c r="H54" s="26" t="s">
        <v>62</v>
      </c>
      <c r="I54" s="26" t="s">
        <v>62</v>
      </c>
      <c r="J54" s="26" t="s">
        <v>62</v>
      </c>
      <c r="K54" s="26" t="s">
        <v>62</v>
      </c>
      <c r="L54" s="27" t="s">
        <v>43</v>
      </c>
      <c r="M54" s="26" t="s">
        <v>62</v>
      </c>
      <c r="N54" s="26" t="s">
        <v>63</v>
      </c>
      <c r="O54" s="26" t="s">
        <v>64</v>
      </c>
      <c r="P54" s="26" t="s">
        <v>65</v>
      </c>
      <c r="Q54" s="26" t="s">
        <v>49</v>
      </c>
      <c r="R54" s="26" t="s">
        <v>45</v>
      </c>
      <c r="S54" s="27" t="s">
        <v>44</v>
      </c>
    </row>
    <row r="55" spans="2:19" ht="30" x14ac:dyDescent="0.25">
      <c r="B55" s="9">
        <v>65535</v>
      </c>
      <c r="C55" s="20" t="s">
        <v>28</v>
      </c>
      <c r="D55" s="7" t="s">
        <v>42</v>
      </c>
      <c r="E55" s="10">
        <v>2.5</v>
      </c>
      <c r="F55" s="27" t="s">
        <v>36</v>
      </c>
      <c r="G55" s="27" t="s">
        <v>37</v>
      </c>
      <c r="H55" s="9">
        <v>0</v>
      </c>
      <c r="I55" s="9">
        <v>70</v>
      </c>
      <c r="J55" s="9">
        <v>0.5</v>
      </c>
      <c r="K55" s="9">
        <v>4.5</v>
      </c>
      <c r="L55" s="27" t="s">
        <v>70</v>
      </c>
      <c r="M55" s="9">
        <v>0</v>
      </c>
      <c r="N55" s="9">
        <v>1</v>
      </c>
      <c r="O55" s="9">
        <v>9.89</v>
      </c>
      <c r="P55" s="9">
        <v>1002.3</v>
      </c>
      <c r="Q55" s="9">
        <f t="shared" ref="Q55:Q56" si="23">1/(O55*P55)</f>
        <v>1.0088021009716076E-4</v>
      </c>
      <c r="R55" s="9">
        <f t="shared" ref="R55:R56" si="24">Q55*100000</f>
        <v>10.088021009716076</v>
      </c>
      <c r="S55" s="7" t="s">
        <v>66</v>
      </c>
    </row>
    <row r="56" spans="2:19" ht="30" x14ac:dyDescent="0.25">
      <c r="B56" s="9">
        <v>65535</v>
      </c>
      <c r="C56" s="20" t="s">
        <v>28</v>
      </c>
      <c r="D56" s="7" t="s">
        <v>42</v>
      </c>
      <c r="E56" s="10">
        <v>2.5</v>
      </c>
      <c r="F56" s="27" t="s">
        <v>36</v>
      </c>
      <c r="G56" s="27" t="s">
        <v>37</v>
      </c>
      <c r="H56" s="9">
        <v>0</v>
      </c>
      <c r="I56" s="9">
        <v>70</v>
      </c>
      <c r="J56" s="9">
        <v>0.5</v>
      </c>
      <c r="K56" s="9">
        <v>4.5</v>
      </c>
      <c r="L56" s="27" t="s">
        <v>71</v>
      </c>
      <c r="M56" s="9">
        <v>0</v>
      </c>
      <c r="N56" s="9">
        <v>1</v>
      </c>
      <c r="O56" s="9">
        <v>9.89</v>
      </c>
      <c r="P56" s="9">
        <v>1002.3</v>
      </c>
      <c r="Q56" s="9">
        <f t="shared" si="23"/>
        <v>1.0088021009716076E-4</v>
      </c>
      <c r="R56" s="9">
        <f t="shared" si="24"/>
        <v>10.088021009716076</v>
      </c>
      <c r="S56" s="7" t="s">
        <v>66</v>
      </c>
    </row>
    <row r="57" spans="2:19" x14ac:dyDescent="0.25">
      <c r="B57" s="25"/>
      <c r="F57" s="24"/>
      <c r="G57" s="24"/>
      <c r="L57" s="24"/>
    </row>
    <row r="58" spans="2:19" x14ac:dyDescent="0.25">
      <c r="B58" t="s">
        <v>29</v>
      </c>
    </row>
    <row r="59" spans="2:19" x14ac:dyDescent="0.25">
      <c r="B59" s="11" t="s">
        <v>19</v>
      </c>
    </row>
    <row r="60" spans="2:19" x14ac:dyDescent="0.25">
      <c r="B60" s="6" t="s">
        <v>20</v>
      </c>
    </row>
    <row r="61" spans="2:19" x14ac:dyDescent="0.25">
      <c r="B61" s="21" t="s">
        <v>28</v>
      </c>
    </row>
  </sheetData>
  <mergeCells count="5">
    <mergeCell ref="B53:S53"/>
    <mergeCell ref="B3:J3"/>
    <mergeCell ref="B25:S25"/>
    <mergeCell ref="B37:S37"/>
    <mergeCell ref="B48:S48"/>
  </mergeCells>
  <pageMargins left="0.7" right="0.7" top="0.75" bottom="0.75" header="0.3" footer="0.3"/>
  <pageSetup scale="9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2016-11-18T22:11:45Z</dcterms:modified>
</cp:coreProperties>
</file>