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5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6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7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8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1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2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23"/>
  <workbookPr filterPrivacy="1" autoCompressPictures="0"/>
  <bookViews>
    <workbookView xWindow="-49400" yWindow="-4180" windowWidth="29820" windowHeight="10320" activeTab="12"/>
  </bookViews>
  <sheets>
    <sheet name="All Calibrations" sheetId="3" r:id="rId1"/>
    <sheet name="BED 3" sheetId="12" r:id="rId2"/>
    <sheet name="BED 4" sheetId="11" r:id="rId3"/>
    <sheet name="BED 5" sheetId="10" r:id="rId4"/>
    <sheet name="BED 6" sheetId="2" r:id="rId5"/>
    <sheet name="BED 2" sheetId="4" r:id="rId6"/>
    <sheet name="BED 7" sheetId="5" r:id="rId7"/>
    <sheet name="BED 8" sheetId="6" r:id="rId8"/>
    <sheet name="BED 9" sheetId="7" r:id="rId9"/>
    <sheet name="BED 10" sheetId="8" r:id="rId10"/>
    <sheet name="BED 11" sheetId="9" r:id="rId11"/>
    <sheet name="data" sheetId="1" r:id="rId12"/>
    <sheet name="BED 1" sheetId="13" r:id="rId13"/>
  </sheets>
  <definedNames>
    <definedName name="_xlnm.Print_Area" localSheetId="11">data!$A$1:$K$18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" i="13" l="1"/>
  <c r="R3" i="13"/>
  <c r="Q2" i="13"/>
  <c r="R2" i="13"/>
  <c r="Q4" i="13"/>
  <c r="R4" i="13"/>
  <c r="B65" i="12"/>
  <c r="B66" i="12"/>
  <c r="B67" i="12"/>
  <c r="B68" i="12"/>
  <c r="B69" i="12"/>
  <c r="B70" i="12"/>
  <c r="B71" i="12"/>
  <c r="B72" i="12"/>
  <c r="G65" i="12"/>
  <c r="U64" i="11"/>
  <c r="T64" i="11"/>
  <c r="S64" i="11"/>
  <c r="R64" i="11"/>
  <c r="J65" i="11"/>
  <c r="G65" i="11"/>
  <c r="I69" i="11"/>
  <c r="H70" i="11"/>
  <c r="G66" i="11"/>
  <c r="G68" i="11"/>
  <c r="E66" i="11"/>
  <c r="D67" i="11"/>
  <c r="C65" i="11"/>
  <c r="B65" i="11"/>
  <c r="B66" i="11"/>
  <c r="B67" i="11"/>
  <c r="B68" i="11"/>
  <c r="B69" i="11"/>
  <c r="B70" i="11"/>
  <c r="B71" i="11"/>
  <c r="B72" i="11"/>
  <c r="H65" i="11"/>
  <c r="I65" i="11"/>
  <c r="I66" i="11"/>
  <c r="I67" i="11"/>
  <c r="I68" i="11"/>
  <c r="I70" i="11"/>
  <c r="I71" i="11"/>
  <c r="I72" i="11"/>
  <c r="G67" i="11"/>
  <c r="G69" i="11"/>
  <c r="G70" i="11"/>
  <c r="G71" i="11"/>
  <c r="G72" i="11"/>
  <c r="U65" i="11"/>
  <c r="U66" i="11"/>
  <c r="U67" i="11"/>
  <c r="U68" i="11"/>
  <c r="U69" i="11"/>
  <c r="U70" i="11"/>
  <c r="U71" i="11"/>
  <c r="J66" i="11"/>
  <c r="J67" i="11"/>
  <c r="J68" i="11"/>
  <c r="J69" i="11"/>
  <c r="J70" i="11"/>
  <c r="J71" i="11"/>
  <c r="J72" i="11"/>
  <c r="D66" i="11"/>
  <c r="D68" i="11"/>
  <c r="D69" i="11"/>
  <c r="D70" i="11"/>
  <c r="D71" i="11"/>
  <c r="D72" i="11"/>
  <c r="D65" i="11"/>
  <c r="D59" i="12"/>
  <c r="D57" i="12"/>
  <c r="D56" i="12"/>
  <c r="D57" i="11"/>
  <c r="D56" i="11"/>
  <c r="D59" i="11"/>
  <c r="J66" i="12"/>
  <c r="J67" i="12"/>
  <c r="J68" i="12"/>
  <c r="J69" i="12"/>
  <c r="J70" i="12"/>
  <c r="J71" i="12"/>
  <c r="J72" i="12"/>
  <c r="J65" i="12"/>
  <c r="D66" i="12"/>
  <c r="D67" i="12"/>
  <c r="D68" i="12"/>
  <c r="D69" i="12"/>
  <c r="D70" i="12"/>
  <c r="D71" i="12"/>
  <c r="D72" i="12"/>
  <c r="D65" i="12"/>
  <c r="K71" i="9"/>
  <c r="L71" i="9"/>
  <c r="K70" i="9"/>
  <c r="L70" i="9"/>
  <c r="K69" i="9"/>
  <c r="L69" i="9"/>
  <c r="K68" i="9"/>
  <c r="L68" i="9"/>
  <c r="K67" i="9"/>
  <c r="L67" i="9"/>
  <c r="K66" i="9"/>
  <c r="L66" i="9"/>
  <c r="K65" i="9"/>
  <c r="L65" i="9"/>
  <c r="K64" i="9"/>
  <c r="L64" i="9"/>
  <c r="K71" i="8"/>
  <c r="L71" i="8"/>
  <c r="K70" i="8"/>
  <c r="L70" i="8"/>
  <c r="K69" i="8"/>
  <c r="L69" i="8"/>
  <c r="K68" i="8"/>
  <c r="L68" i="8"/>
  <c r="K67" i="8"/>
  <c r="L67" i="8"/>
  <c r="K66" i="8"/>
  <c r="L66" i="8"/>
  <c r="K65" i="8"/>
  <c r="L65" i="8"/>
  <c r="K64" i="8"/>
  <c r="L64" i="8"/>
  <c r="K71" i="7"/>
  <c r="L71" i="7"/>
  <c r="K70" i="7"/>
  <c r="L70" i="7"/>
  <c r="K69" i="7"/>
  <c r="L69" i="7"/>
  <c r="K68" i="7"/>
  <c r="L68" i="7"/>
  <c r="K67" i="7"/>
  <c r="L67" i="7"/>
  <c r="K66" i="7"/>
  <c r="L66" i="7"/>
  <c r="K65" i="7"/>
  <c r="L65" i="7"/>
  <c r="K64" i="7"/>
  <c r="L64" i="7"/>
  <c r="K71" i="6"/>
  <c r="L71" i="6"/>
  <c r="K70" i="6"/>
  <c r="L70" i="6"/>
  <c r="K69" i="6"/>
  <c r="L69" i="6"/>
  <c r="K68" i="6"/>
  <c r="L68" i="6"/>
  <c r="K67" i="6"/>
  <c r="L67" i="6"/>
  <c r="K66" i="6"/>
  <c r="L66" i="6"/>
  <c r="K65" i="6"/>
  <c r="L65" i="6"/>
  <c r="K64" i="6"/>
  <c r="L64" i="6"/>
  <c r="K71" i="5"/>
  <c r="L71" i="5"/>
  <c r="K70" i="5"/>
  <c r="L70" i="5"/>
  <c r="K69" i="5"/>
  <c r="L69" i="5"/>
  <c r="K68" i="5"/>
  <c r="L68" i="5"/>
  <c r="K67" i="5"/>
  <c r="L67" i="5"/>
  <c r="K66" i="5"/>
  <c r="L66" i="5"/>
  <c r="K65" i="5"/>
  <c r="L65" i="5"/>
  <c r="K64" i="5"/>
  <c r="L64" i="5"/>
  <c r="K71" i="4"/>
  <c r="L71" i="4"/>
  <c r="K70" i="4"/>
  <c r="L70" i="4"/>
  <c r="K69" i="4"/>
  <c r="L69" i="4"/>
  <c r="K68" i="4"/>
  <c r="L68" i="4"/>
  <c r="K67" i="4"/>
  <c r="L67" i="4"/>
  <c r="K66" i="4"/>
  <c r="L66" i="4"/>
  <c r="K65" i="4"/>
  <c r="L65" i="4"/>
  <c r="K64" i="4"/>
  <c r="L64" i="4"/>
  <c r="K71" i="2"/>
  <c r="L71" i="2"/>
  <c r="K70" i="2"/>
  <c r="L70" i="2"/>
  <c r="K69" i="2"/>
  <c r="L69" i="2"/>
  <c r="K68" i="2"/>
  <c r="L68" i="2"/>
  <c r="K67" i="2"/>
  <c r="L67" i="2"/>
  <c r="K66" i="2"/>
  <c r="L66" i="2"/>
  <c r="K65" i="2"/>
  <c r="L65" i="2"/>
  <c r="K64" i="2"/>
  <c r="L64" i="2"/>
  <c r="K71" i="10"/>
  <c r="L71" i="10"/>
  <c r="K70" i="10"/>
  <c r="L70" i="10"/>
  <c r="K69" i="10"/>
  <c r="L69" i="10"/>
  <c r="K68" i="10"/>
  <c r="L68" i="10"/>
  <c r="K67" i="10"/>
  <c r="L67" i="10"/>
  <c r="K66" i="10"/>
  <c r="L66" i="10"/>
  <c r="K65" i="10"/>
  <c r="L65" i="10"/>
  <c r="K64" i="10"/>
  <c r="L64" i="10"/>
  <c r="M72" i="11"/>
  <c r="N72" i="11"/>
  <c r="M71" i="11"/>
  <c r="N71" i="11"/>
  <c r="M70" i="11"/>
  <c r="N70" i="11"/>
  <c r="M69" i="11"/>
  <c r="N69" i="11"/>
  <c r="M68" i="11"/>
  <c r="N68" i="11"/>
  <c r="M67" i="11"/>
  <c r="N67" i="11"/>
  <c r="M66" i="11"/>
  <c r="N66" i="11"/>
  <c r="M65" i="11"/>
  <c r="N65" i="11"/>
  <c r="M72" i="12"/>
  <c r="N72" i="12"/>
  <c r="M71" i="12"/>
  <c r="N71" i="12"/>
  <c r="M70" i="12"/>
  <c r="N70" i="12"/>
  <c r="M69" i="12"/>
  <c r="N69" i="12"/>
  <c r="M68" i="12"/>
  <c r="N68" i="12"/>
  <c r="M67" i="12"/>
  <c r="N67" i="12"/>
  <c r="M66" i="12"/>
  <c r="N66" i="12"/>
  <c r="M65" i="12"/>
  <c r="N65" i="12"/>
  <c r="AE27" i="12"/>
  <c r="AF27" i="12"/>
  <c r="AE23" i="12"/>
  <c r="AF23" i="12"/>
  <c r="R23" i="12"/>
  <c r="T23" i="12"/>
  <c r="U23" i="12"/>
  <c r="Z23" i="12"/>
  <c r="AG23" i="12"/>
  <c r="AE22" i="12"/>
  <c r="AF22" i="12"/>
  <c r="R22" i="12"/>
  <c r="T22" i="12"/>
  <c r="U22" i="12"/>
  <c r="Z22" i="12"/>
  <c r="AG22" i="12"/>
  <c r="AE21" i="12"/>
  <c r="AF21" i="12"/>
  <c r="R21" i="12"/>
  <c r="T21" i="12"/>
  <c r="U21" i="12"/>
  <c r="Z21" i="12"/>
  <c r="AG21" i="12"/>
  <c r="AE20" i="12"/>
  <c r="AF20" i="12"/>
  <c r="R20" i="12"/>
  <c r="T20" i="12"/>
  <c r="U20" i="12"/>
  <c r="Z20" i="12"/>
  <c r="AG20" i="12"/>
  <c r="AE19" i="12"/>
  <c r="AF19" i="12"/>
  <c r="R19" i="12"/>
  <c r="T19" i="12"/>
  <c r="U19" i="12"/>
  <c r="Z19" i="12"/>
  <c r="AG19" i="12"/>
  <c r="AE18" i="12"/>
  <c r="AF18" i="12"/>
  <c r="R18" i="12"/>
  <c r="T18" i="12"/>
  <c r="U18" i="12"/>
  <c r="Z18" i="12"/>
  <c r="AG18" i="12"/>
  <c r="AE17" i="12"/>
  <c r="AF17" i="12"/>
  <c r="R17" i="12"/>
  <c r="T17" i="12"/>
  <c r="U17" i="12"/>
  <c r="Z17" i="12"/>
  <c r="AG17" i="12"/>
  <c r="AE16" i="12"/>
  <c r="AF16" i="12"/>
  <c r="R16" i="12"/>
  <c r="T16" i="12"/>
  <c r="U16" i="12"/>
  <c r="Z16" i="12"/>
  <c r="AG16" i="12"/>
  <c r="AE11" i="12"/>
  <c r="AF11" i="12"/>
  <c r="R11" i="12"/>
  <c r="T11" i="12"/>
  <c r="U11" i="12"/>
  <c r="Z11" i="12"/>
  <c r="AG11" i="12"/>
  <c r="AE10" i="12"/>
  <c r="AF10" i="12"/>
  <c r="R10" i="12"/>
  <c r="T10" i="12"/>
  <c r="U10" i="12"/>
  <c r="Z10" i="12"/>
  <c r="AG10" i="12"/>
  <c r="AE9" i="12"/>
  <c r="AF9" i="12"/>
  <c r="R9" i="12"/>
  <c r="T9" i="12"/>
  <c r="U9" i="12"/>
  <c r="Z9" i="12"/>
  <c r="AG9" i="12"/>
  <c r="AE8" i="12"/>
  <c r="AF8" i="12"/>
  <c r="R8" i="12"/>
  <c r="T8" i="12"/>
  <c r="U8" i="12"/>
  <c r="Z8" i="12"/>
  <c r="AG8" i="12"/>
  <c r="AE7" i="12"/>
  <c r="AF7" i="12"/>
  <c r="R7" i="12"/>
  <c r="T7" i="12"/>
  <c r="U7" i="12"/>
  <c r="Z7" i="12"/>
  <c r="AG7" i="12"/>
  <c r="AE6" i="12"/>
  <c r="AF6" i="12"/>
  <c r="R6" i="12"/>
  <c r="T6" i="12"/>
  <c r="U6" i="12"/>
  <c r="Z6" i="12"/>
  <c r="AG6" i="12"/>
  <c r="AE5" i="12"/>
  <c r="AF5" i="12"/>
  <c r="R5" i="12"/>
  <c r="T5" i="12"/>
  <c r="U5" i="12"/>
  <c r="Z5" i="12"/>
  <c r="AG5" i="12"/>
  <c r="AE4" i="12"/>
  <c r="AF4" i="12"/>
  <c r="R4" i="12"/>
  <c r="T4" i="12"/>
  <c r="U4" i="12"/>
  <c r="Z4" i="12"/>
  <c r="AG4" i="12"/>
  <c r="AE27" i="11"/>
  <c r="AF27" i="11"/>
  <c r="AE23" i="11"/>
  <c r="AF23" i="11"/>
  <c r="R23" i="11"/>
  <c r="T23" i="11"/>
  <c r="U23" i="11"/>
  <c r="Z23" i="11"/>
  <c r="AG23" i="11"/>
  <c r="AE22" i="11"/>
  <c r="AF22" i="11"/>
  <c r="R22" i="11"/>
  <c r="T22" i="11"/>
  <c r="U22" i="11"/>
  <c r="Z22" i="11"/>
  <c r="AG22" i="11"/>
  <c r="AE21" i="11"/>
  <c r="AF21" i="11"/>
  <c r="R21" i="11"/>
  <c r="T21" i="11"/>
  <c r="U21" i="11"/>
  <c r="Z21" i="11"/>
  <c r="AG21" i="11"/>
  <c r="AE20" i="11"/>
  <c r="AF20" i="11"/>
  <c r="R20" i="11"/>
  <c r="T20" i="11"/>
  <c r="U20" i="11"/>
  <c r="Z20" i="11"/>
  <c r="AG20" i="11"/>
  <c r="AE19" i="11"/>
  <c r="AF19" i="11"/>
  <c r="R19" i="11"/>
  <c r="T19" i="11"/>
  <c r="U19" i="11"/>
  <c r="Z19" i="11"/>
  <c r="AG19" i="11"/>
  <c r="AE18" i="11"/>
  <c r="AF18" i="11"/>
  <c r="R18" i="11"/>
  <c r="T18" i="11"/>
  <c r="U18" i="11"/>
  <c r="Z18" i="11"/>
  <c r="AG18" i="11"/>
  <c r="AE17" i="11"/>
  <c r="AF17" i="11"/>
  <c r="R17" i="11"/>
  <c r="T17" i="11"/>
  <c r="U17" i="11"/>
  <c r="Z17" i="11"/>
  <c r="AG17" i="11"/>
  <c r="AE16" i="11"/>
  <c r="AF16" i="11"/>
  <c r="R16" i="11"/>
  <c r="T16" i="11"/>
  <c r="U16" i="11"/>
  <c r="Z16" i="11"/>
  <c r="AG16" i="11"/>
  <c r="AE11" i="11"/>
  <c r="AF11" i="11"/>
  <c r="R11" i="11"/>
  <c r="T11" i="11"/>
  <c r="U11" i="11"/>
  <c r="Z11" i="11"/>
  <c r="AG11" i="11"/>
  <c r="AE10" i="11"/>
  <c r="AF10" i="11"/>
  <c r="R10" i="11"/>
  <c r="T10" i="11"/>
  <c r="U10" i="11"/>
  <c r="Z10" i="11"/>
  <c r="AG10" i="11"/>
  <c r="AE9" i="11"/>
  <c r="AF9" i="11"/>
  <c r="R9" i="11"/>
  <c r="T9" i="11"/>
  <c r="U9" i="11"/>
  <c r="Z9" i="11"/>
  <c r="AG9" i="11"/>
  <c r="AE8" i="11"/>
  <c r="AF8" i="11"/>
  <c r="R8" i="11"/>
  <c r="T8" i="11"/>
  <c r="U8" i="11"/>
  <c r="Z8" i="11"/>
  <c r="AG8" i="11"/>
  <c r="AE7" i="11"/>
  <c r="AF7" i="11"/>
  <c r="R7" i="11"/>
  <c r="T7" i="11"/>
  <c r="U7" i="11"/>
  <c r="Z7" i="11"/>
  <c r="AG7" i="11"/>
  <c r="AE6" i="11"/>
  <c r="AF6" i="11"/>
  <c r="R6" i="11"/>
  <c r="T6" i="11"/>
  <c r="U6" i="11"/>
  <c r="Z6" i="11"/>
  <c r="AG6" i="11"/>
  <c r="AE5" i="11"/>
  <c r="AF5" i="11"/>
  <c r="R5" i="11"/>
  <c r="T5" i="11"/>
  <c r="U5" i="11"/>
  <c r="Z5" i="11"/>
  <c r="AG5" i="11"/>
  <c r="AE4" i="11"/>
  <c r="AF4" i="11"/>
  <c r="R4" i="11"/>
  <c r="T4" i="11"/>
  <c r="U4" i="11"/>
  <c r="Z4" i="11"/>
  <c r="AG4" i="11"/>
  <c r="AE27" i="10"/>
  <c r="AF27" i="10"/>
  <c r="AE23" i="10"/>
  <c r="AF23" i="10"/>
  <c r="R23" i="10"/>
  <c r="T23" i="10"/>
  <c r="U23" i="10"/>
  <c r="Z23" i="10"/>
  <c r="AG23" i="10"/>
  <c r="AE22" i="10"/>
  <c r="AF22" i="10"/>
  <c r="R22" i="10"/>
  <c r="T22" i="10"/>
  <c r="U22" i="10"/>
  <c r="Z22" i="10"/>
  <c r="AG22" i="10"/>
  <c r="AE21" i="10"/>
  <c r="AF21" i="10"/>
  <c r="R21" i="10"/>
  <c r="T21" i="10"/>
  <c r="U21" i="10"/>
  <c r="Z21" i="10"/>
  <c r="AG21" i="10"/>
  <c r="AE20" i="10"/>
  <c r="AF20" i="10"/>
  <c r="R20" i="10"/>
  <c r="T20" i="10"/>
  <c r="U20" i="10"/>
  <c r="Z20" i="10"/>
  <c r="AG20" i="10"/>
  <c r="AE19" i="10"/>
  <c r="AF19" i="10"/>
  <c r="R19" i="10"/>
  <c r="T19" i="10"/>
  <c r="U19" i="10"/>
  <c r="Z19" i="10"/>
  <c r="AG19" i="10"/>
  <c r="AE18" i="10"/>
  <c r="AF18" i="10"/>
  <c r="R18" i="10"/>
  <c r="T18" i="10"/>
  <c r="U18" i="10"/>
  <c r="Z18" i="10"/>
  <c r="AG18" i="10"/>
  <c r="AE17" i="10"/>
  <c r="AF17" i="10"/>
  <c r="R17" i="10"/>
  <c r="T17" i="10"/>
  <c r="U17" i="10"/>
  <c r="Z17" i="10"/>
  <c r="AG17" i="10"/>
  <c r="AE16" i="10"/>
  <c r="AF16" i="10"/>
  <c r="R16" i="10"/>
  <c r="T16" i="10"/>
  <c r="U16" i="10"/>
  <c r="Z16" i="10"/>
  <c r="AG16" i="10"/>
  <c r="AE11" i="10"/>
  <c r="AF11" i="10"/>
  <c r="R11" i="10"/>
  <c r="T11" i="10"/>
  <c r="U11" i="10"/>
  <c r="Z11" i="10"/>
  <c r="AG11" i="10"/>
  <c r="AE10" i="10"/>
  <c r="AF10" i="10"/>
  <c r="R10" i="10"/>
  <c r="T10" i="10"/>
  <c r="U10" i="10"/>
  <c r="Z10" i="10"/>
  <c r="AG10" i="10"/>
  <c r="AE9" i="10"/>
  <c r="AF9" i="10"/>
  <c r="R9" i="10"/>
  <c r="T9" i="10"/>
  <c r="U9" i="10"/>
  <c r="Z9" i="10"/>
  <c r="AG9" i="10"/>
  <c r="AE8" i="10"/>
  <c r="AF8" i="10"/>
  <c r="R8" i="10"/>
  <c r="T8" i="10"/>
  <c r="U8" i="10"/>
  <c r="Z8" i="10"/>
  <c r="AG8" i="10"/>
  <c r="AE7" i="10"/>
  <c r="AF7" i="10"/>
  <c r="R7" i="10"/>
  <c r="T7" i="10"/>
  <c r="U7" i="10"/>
  <c r="Z7" i="10"/>
  <c r="AG7" i="10"/>
  <c r="AE6" i="10"/>
  <c r="AF6" i="10"/>
  <c r="R6" i="10"/>
  <c r="T6" i="10"/>
  <c r="U6" i="10"/>
  <c r="Z6" i="10"/>
  <c r="AG6" i="10"/>
  <c r="AE5" i="10"/>
  <c r="AF5" i="10"/>
  <c r="R5" i="10"/>
  <c r="T5" i="10"/>
  <c r="U5" i="10"/>
  <c r="Z5" i="10"/>
  <c r="AG5" i="10"/>
  <c r="AE4" i="10"/>
  <c r="AF4" i="10"/>
  <c r="R4" i="10"/>
  <c r="T4" i="10"/>
  <c r="U4" i="10"/>
  <c r="Z4" i="10"/>
  <c r="AG4" i="10"/>
  <c r="AE27" i="2"/>
  <c r="AF27" i="2"/>
  <c r="AE23" i="2"/>
  <c r="AF23" i="2"/>
  <c r="R23" i="2"/>
  <c r="T23" i="2"/>
  <c r="U23" i="2"/>
  <c r="Z23" i="2"/>
  <c r="AG23" i="2"/>
  <c r="AE22" i="2"/>
  <c r="AF22" i="2"/>
  <c r="R22" i="2"/>
  <c r="T22" i="2"/>
  <c r="U22" i="2"/>
  <c r="Z22" i="2"/>
  <c r="AG22" i="2"/>
  <c r="AE21" i="2"/>
  <c r="AF21" i="2"/>
  <c r="R21" i="2"/>
  <c r="T21" i="2"/>
  <c r="U21" i="2"/>
  <c r="Z21" i="2"/>
  <c r="AG21" i="2"/>
  <c r="AE20" i="2"/>
  <c r="AF20" i="2"/>
  <c r="R20" i="2"/>
  <c r="T20" i="2"/>
  <c r="U20" i="2"/>
  <c r="Z20" i="2"/>
  <c r="AG20" i="2"/>
  <c r="AE19" i="2"/>
  <c r="AF19" i="2"/>
  <c r="R19" i="2"/>
  <c r="T19" i="2"/>
  <c r="U19" i="2"/>
  <c r="Z19" i="2"/>
  <c r="AG19" i="2"/>
  <c r="AE18" i="2"/>
  <c r="AF18" i="2"/>
  <c r="R18" i="2"/>
  <c r="T18" i="2"/>
  <c r="U18" i="2"/>
  <c r="Z18" i="2"/>
  <c r="AG18" i="2"/>
  <c r="AE17" i="2"/>
  <c r="AF17" i="2"/>
  <c r="R17" i="2"/>
  <c r="T17" i="2"/>
  <c r="U17" i="2"/>
  <c r="Z17" i="2"/>
  <c r="AG17" i="2"/>
  <c r="AE16" i="2"/>
  <c r="AF16" i="2"/>
  <c r="R16" i="2"/>
  <c r="T16" i="2"/>
  <c r="U16" i="2"/>
  <c r="Z16" i="2"/>
  <c r="AG16" i="2"/>
  <c r="AE11" i="2"/>
  <c r="AF11" i="2"/>
  <c r="R11" i="2"/>
  <c r="T11" i="2"/>
  <c r="U11" i="2"/>
  <c r="Z11" i="2"/>
  <c r="AG11" i="2"/>
  <c r="AE10" i="2"/>
  <c r="AF10" i="2"/>
  <c r="R10" i="2"/>
  <c r="T10" i="2"/>
  <c r="U10" i="2"/>
  <c r="Z10" i="2"/>
  <c r="AG10" i="2"/>
  <c r="AE9" i="2"/>
  <c r="AF9" i="2"/>
  <c r="R9" i="2"/>
  <c r="T9" i="2"/>
  <c r="U9" i="2"/>
  <c r="Z9" i="2"/>
  <c r="AG9" i="2"/>
  <c r="AE8" i="2"/>
  <c r="AF8" i="2"/>
  <c r="R8" i="2"/>
  <c r="T8" i="2"/>
  <c r="U8" i="2"/>
  <c r="Z8" i="2"/>
  <c r="AG8" i="2"/>
  <c r="AE7" i="2"/>
  <c r="AF7" i="2"/>
  <c r="R7" i="2"/>
  <c r="T7" i="2"/>
  <c r="U7" i="2"/>
  <c r="Z7" i="2"/>
  <c r="AG7" i="2"/>
  <c r="AE6" i="2"/>
  <c r="AF6" i="2"/>
  <c r="R6" i="2"/>
  <c r="T6" i="2"/>
  <c r="U6" i="2"/>
  <c r="Z6" i="2"/>
  <c r="AG6" i="2"/>
  <c r="AE5" i="2"/>
  <c r="AF5" i="2"/>
  <c r="R5" i="2"/>
  <c r="T5" i="2"/>
  <c r="U5" i="2"/>
  <c r="Z5" i="2"/>
  <c r="AG5" i="2"/>
  <c r="AE4" i="2"/>
  <c r="AF4" i="2"/>
  <c r="R4" i="2"/>
  <c r="T4" i="2"/>
  <c r="U4" i="2"/>
  <c r="Z4" i="2"/>
  <c r="AG4" i="2"/>
  <c r="AE27" i="4"/>
  <c r="AF27" i="4"/>
  <c r="AE23" i="4"/>
  <c r="AF23" i="4"/>
  <c r="R23" i="4"/>
  <c r="T23" i="4"/>
  <c r="U23" i="4"/>
  <c r="Z23" i="4"/>
  <c r="AG23" i="4"/>
  <c r="AE22" i="4"/>
  <c r="AF22" i="4"/>
  <c r="R22" i="4"/>
  <c r="T22" i="4"/>
  <c r="U22" i="4"/>
  <c r="Z22" i="4"/>
  <c r="AG22" i="4"/>
  <c r="AE21" i="4"/>
  <c r="AF21" i="4"/>
  <c r="R21" i="4"/>
  <c r="T21" i="4"/>
  <c r="U21" i="4"/>
  <c r="Z21" i="4"/>
  <c r="AG21" i="4"/>
  <c r="AE20" i="4"/>
  <c r="AF20" i="4"/>
  <c r="R20" i="4"/>
  <c r="T20" i="4"/>
  <c r="U20" i="4"/>
  <c r="Z20" i="4"/>
  <c r="AG20" i="4"/>
  <c r="AE19" i="4"/>
  <c r="AF19" i="4"/>
  <c r="R19" i="4"/>
  <c r="T19" i="4"/>
  <c r="U19" i="4"/>
  <c r="Z19" i="4"/>
  <c r="AG19" i="4"/>
  <c r="AE18" i="4"/>
  <c r="AF18" i="4"/>
  <c r="R18" i="4"/>
  <c r="T18" i="4"/>
  <c r="U18" i="4"/>
  <c r="Z18" i="4"/>
  <c r="AG18" i="4"/>
  <c r="AE17" i="4"/>
  <c r="AF17" i="4"/>
  <c r="R17" i="4"/>
  <c r="T17" i="4"/>
  <c r="U17" i="4"/>
  <c r="Z17" i="4"/>
  <c r="AG17" i="4"/>
  <c r="AE16" i="4"/>
  <c r="AF16" i="4"/>
  <c r="R16" i="4"/>
  <c r="T16" i="4"/>
  <c r="U16" i="4"/>
  <c r="Z16" i="4"/>
  <c r="AG16" i="4"/>
  <c r="AE11" i="4"/>
  <c r="AF11" i="4"/>
  <c r="R11" i="4"/>
  <c r="T11" i="4"/>
  <c r="U11" i="4"/>
  <c r="Z11" i="4"/>
  <c r="AG11" i="4"/>
  <c r="AE10" i="4"/>
  <c r="AF10" i="4"/>
  <c r="R10" i="4"/>
  <c r="T10" i="4"/>
  <c r="U10" i="4"/>
  <c r="Z10" i="4"/>
  <c r="AG10" i="4"/>
  <c r="AE9" i="4"/>
  <c r="AF9" i="4"/>
  <c r="R9" i="4"/>
  <c r="T9" i="4"/>
  <c r="U9" i="4"/>
  <c r="Z9" i="4"/>
  <c r="AG9" i="4"/>
  <c r="AE8" i="4"/>
  <c r="AF8" i="4"/>
  <c r="R8" i="4"/>
  <c r="T8" i="4"/>
  <c r="U8" i="4"/>
  <c r="Z8" i="4"/>
  <c r="AG8" i="4"/>
  <c r="AE7" i="4"/>
  <c r="AF7" i="4"/>
  <c r="R7" i="4"/>
  <c r="T7" i="4"/>
  <c r="U7" i="4"/>
  <c r="Z7" i="4"/>
  <c r="AG7" i="4"/>
  <c r="AE6" i="4"/>
  <c r="AF6" i="4"/>
  <c r="R6" i="4"/>
  <c r="T6" i="4"/>
  <c r="U6" i="4"/>
  <c r="Z6" i="4"/>
  <c r="AG6" i="4"/>
  <c r="AE5" i="4"/>
  <c r="AF5" i="4"/>
  <c r="R5" i="4"/>
  <c r="T5" i="4"/>
  <c r="U5" i="4"/>
  <c r="Z5" i="4"/>
  <c r="AG5" i="4"/>
  <c r="AE4" i="4"/>
  <c r="AF4" i="4"/>
  <c r="R4" i="4"/>
  <c r="T4" i="4"/>
  <c r="U4" i="4"/>
  <c r="Z4" i="4"/>
  <c r="AG4" i="4"/>
  <c r="AE27" i="5"/>
  <c r="AF27" i="5"/>
  <c r="AE23" i="5"/>
  <c r="AF23" i="5"/>
  <c r="R23" i="5"/>
  <c r="T23" i="5"/>
  <c r="U23" i="5"/>
  <c r="Z23" i="5"/>
  <c r="AG23" i="5"/>
  <c r="AE22" i="5"/>
  <c r="AF22" i="5"/>
  <c r="R22" i="5"/>
  <c r="T22" i="5"/>
  <c r="U22" i="5"/>
  <c r="Z22" i="5"/>
  <c r="AG22" i="5"/>
  <c r="AE21" i="5"/>
  <c r="AF21" i="5"/>
  <c r="R21" i="5"/>
  <c r="T21" i="5"/>
  <c r="U21" i="5"/>
  <c r="Z21" i="5"/>
  <c r="AG21" i="5"/>
  <c r="AE20" i="5"/>
  <c r="AF20" i="5"/>
  <c r="R20" i="5"/>
  <c r="T20" i="5"/>
  <c r="U20" i="5"/>
  <c r="Z20" i="5"/>
  <c r="AG20" i="5"/>
  <c r="AE19" i="5"/>
  <c r="AF19" i="5"/>
  <c r="R19" i="5"/>
  <c r="T19" i="5"/>
  <c r="U19" i="5"/>
  <c r="Z19" i="5"/>
  <c r="AG19" i="5"/>
  <c r="AE18" i="5"/>
  <c r="AF18" i="5"/>
  <c r="R18" i="5"/>
  <c r="T18" i="5"/>
  <c r="U18" i="5"/>
  <c r="Z18" i="5"/>
  <c r="AG18" i="5"/>
  <c r="AE17" i="5"/>
  <c r="AF17" i="5"/>
  <c r="R17" i="5"/>
  <c r="T17" i="5"/>
  <c r="U17" i="5"/>
  <c r="Z17" i="5"/>
  <c r="AG17" i="5"/>
  <c r="AE16" i="5"/>
  <c r="AF16" i="5"/>
  <c r="R16" i="5"/>
  <c r="T16" i="5"/>
  <c r="U16" i="5"/>
  <c r="Z16" i="5"/>
  <c r="AG16" i="5"/>
  <c r="AE11" i="5"/>
  <c r="AF11" i="5"/>
  <c r="R11" i="5"/>
  <c r="T11" i="5"/>
  <c r="U11" i="5"/>
  <c r="Z11" i="5"/>
  <c r="AG11" i="5"/>
  <c r="AE10" i="5"/>
  <c r="AF10" i="5"/>
  <c r="R10" i="5"/>
  <c r="T10" i="5"/>
  <c r="U10" i="5"/>
  <c r="Z10" i="5"/>
  <c r="AG10" i="5"/>
  <c r="AE9" i="5"/>
  <c r="AF9" i="5"/>
  <c r="R9" i="5"/>
  <c r="T9" i="5"/>
  <c r="U9" i="5"/>
  <c r="Z9" i="5"/>
  <c r="AG9" i="5"/>
  <c r="AE8" i="5"/>
  <c r="AF8" i="5"/>
  <c r="R8" i="5"/>
  <c r="T8" i="5"/>
  <c r="U8" i="5"/>
  <c r="Z8" i="5"/>
  <c r="AG8" i="5"/>
  <c r="AE7" i="5"/>
  <c r="AF7" i="5"/>
  <c r="R7" i="5"/>
  <c r="T7" i="5"/>
  <c r="U7" i="5"/>
  <c r="Z7" i="5"/>
  <c r="AG7" i="5"/>
  <c r="AE6" i="5"/>
  <c r="AF6" i="5"/>
  <c r="R6" i="5"/>
  <c r="T6" i="5"/>
  <c r="U6" i="5"/>
  <c r="Z6" i="5"/>
  <c r="AG6" i="5"/>
  <c r="AE5" i="5"/>
  <c r="AF5" i="5"/>
  <c r="R5" i="5"/>
  <c r="T5" i="5"/>
  <c r="U5" i="5"/>
  <c r="Z5" i="5"/>
  <c r="AG5" i="5"/>
  <c r="AE4" i="5"/>
  <c r="AF4" i="5"/>
  <c r="R4" i="5"/>
  <c r="T4" i="5"/>
  <c r="U4" i="5"/>
  <c r="Z4" i="5"/>
  <c r="AG4" i="5"/>
  <c r="AE27" i="6"/>
  <c r="AF27" i="6"/>
  <c r="AE23" i="6"/>
  <c r="AF23" i="6"/>
  <c r="R23" i="6"/>
  <c r="T23" i="6"/>
  <c r="U23" i="6"/>
  <c r="Z23" i="6"/>
  <c r="AG23" i="6"/>
  <c r="AE22" i="6"/>
  <c r="AF22" i="6"/>
  <c r="R22" i="6"/>
  <c r="T22" i="6"/>
  <c r="U22" i="6"/>
  <c r="Z22" i="6"/>
  <c r="AG22" i="6"/>
  <c r="AE21" i="6"/>
  <c r="AF21" i="6"/>
  <c r="R21" i="6"/>
  <c r="T21" i="6"/>
  <c r="U21" i="6"/>
  <c r="Z21" i="6"/>
  <c r="AG21" i="6"/>
  <c r="AE20" i="6"/>
  <c r="AF20" i="6"/>
  <c r="R20" i="6"/>
  <c r="T20" i="6"/>
  <c r="U20" i="6"/>
  <c r="Z20" i="6"/>
  <c r="AG20" i="6"/>
  <c r="AE19" i="6"/>
  <c r="AF19" i="6"/>
  <c r="R19" i="6"/>
  <c r="T19" i="6"/>
  <c r="U19" i="6"/>
  <c r="Z19" i="6"/>
  <c r="AG19" i="6"/>
  <c r="AE18" i="6"/>
  <c r="AF18" i="6"/>
  <c r="R18" i="6"/>
  <c r="T18" i="6"/>
  <c r="U18" i="6"/>
  <c r="Z18" i="6"/>
  <c r="AG18" i="6"/>
  <c r="AE17" i="6"/>
  <c r="AF17" i="6"/>
  <c r="R17" i="6"/>
  <c r="T17" i="6"/>
  <c r="U17" i="6"/>
  <c r="Z17" i="6"/>
  <c r="AG17" i="6"/>
  <c r="AE16" i="6"/>
  <c r="AF16" i="6"/>
  <c r="R16" i="6"/>
  <c r="T16" i="6"/>
  <c r="U16" i="6"/>
  <c r="Z16" i="6"/>
  <c r="AG16" i="6"/>
  <c r="AE11" i="6"/>
  <c r="AF11" i="6"/>
  <c r="R11" i="6"/>
  <c r="T11" i="6"/>
  <c r="U11" i="6"/>
  <c r="Z11" i="6"/>
  <c r="AG11" i="6"/>
  <c r="AE10" i="6"/>
  <c r="AF10" i="6"/>
  <c r="R10" i="6"/>
  <c r="T10" i="6"/>
  <c r="U10" i="6"/>
  <c r="Z10" i="6"/>
  <c r="AG10" i="6"/>
  <c r="AE9" i="6"/>
  <c r="AF9" i="6"/>
  <c r="R9" i="6"/>
  <c r="T9" i="6"/>
  <c r="U9" i="6"/>
  <c r="Z9" i="6"/>
  <c r="AG9" i="6"/>
  <c r="AE8" i="6"/>
  <c r="AF8" i="6"/>
  <c r="R8" i="6"/>
  <c r="T8" i="6"/>
  <c r="U8" i="6"/>
  <c r="Z8" i="6"/>
  <c r="AG8" i="6"/>
  <c r="AE7" i="6"/>
  <c r="AF7" i="6"/>
  <c r="R7" i="6"/>
  <c r="T7" i="6"/>
  <c r="U7" i="6"/>
  <c r="Z7" i="6"/>
  <c r="AG7" i="6"/>
  <c r="AE6" i="6"/>
  <c r="AF6" i="6"/>
  <c r="R6" i="6"/>
  <c r="T6" i="6"/>
  <c r="U6" i="6"/>
  <c r="Z6" i="6"/>
  <c r="AG6" i="6"/>
  <c r="AE5" i="6"/>
  <c r="AF5" i="6"/>
  <c r="R5" i="6"/>
  <c r="T5" i="6"/>
  <c r="U5" i="6"/>
  <c r="Z5" i="6"/>
  <c r="AG5" i="6"/>
  <c r="AE4" i="6"/>
  <c r="AF4" i="6"/>
  <c r="R4" i="6"/>
  <c r="T4" i="6"/>
  <c r="U4" i="6"/>
  <c r="Z4" i="6"/>
  <c r="AG4" i="6"/>
  <c r="AE27" i="7"/>
  <c r="AF27" i="7"/>
  <c r="AE23" i="7"/>
  <c r="AF23" i="7"/>
  <c r="R23" i="7"/>
  <c r="T23" i="7"/>
  <c r="U23" i="7"/>
  <c r="Z23" i="7"/>
  <c r="AG23" i="7"/>
  <c r="AE22" i="7"/>
  <c r="AF22" i="7"/>
  <c r="R22" i="7"/>
  <c r="T22" i="7"/>
  <c r="U22" i="7"/>
  <c r="Z22" i="7"/>
  <c r="AG22" i="7"/>
  <c r="AE21" i="7"/>
  <c r="AF21" i="7"/>
  <c r="R21" i="7"/>
  <c r="T21" i="7"/>
  <c r="U21" i="7"/>
  <c r="Z21" i="7"/>
  <c r="AG21" i="7"/>
  <c r="AE20" i="7"/>
  <c r="AF20" i="7"/>
  <c r="R20" i="7"/>
  <c r="T20" i="7"/>
  <c r="U20" i="7"/>
  <c r="Z20" i="7"/>
  <c r="AG20" i="7"/>
  <c r="AE19" i="7"/>
  <c r="AF19" i="7"/>
  <c r="R19" i="7"/>
  <c r="T19" i="7"/>
  <c r="U19" i="7"/>
  <c r="Z19" i="7"/>
  <c r="AG19" i="7"/>
  <c r="AE18" i="7"/>
  <c r="AF18" i="7"/>
  <c r="R18" i="7"/>
  <c r="T18" i="7"/>
  <c r="U18" i="7"/>
  <c r="Z18" i="7"/>
  <c r="AG18" i="7"/>
  <c r="AE17" i="7"/>
  <c r="AF17" i="7"/>
  <c r="R17" i="7"/>
  <c r="T17" i="7"/>
  <c r="U17" i="7"/>
  <c r="Z17" i="7"/>
  <c r="AG17" i="7"/>
  <c r="AE16" i="7"/>
  <c r="AF16" i="7"/>
  <c r="R16" i="7"/>
  <c r="T16" i="7"/>
  <c r="U16" i="7"/>
  <c r="Z16" i="7"/>
  <c r="AG16" i="7"/>
  <c r="AE11" i="7"/>
  <c r="AF11" i="7"/>
  <c r="R11" i="7"/>
  <c r="T11" i="7"/>
  <c r="U11" i="7"/>
  <c r="Z11" i="7"/>
  <c r="AG11" i="7"/>
  <c r="AE10" i="7"/>
  <c r="AF10" i="7"/>
  <c r="R10" i="7"/>
  <c r="T10" i="7"/>
  <c r="U10" i="7"/>
  <c r="Z10" i="7"/>
  <c r="AG10" i="7"/>
  <c r="AE9" i="7"/>
  <c r="AF9" i="7"/>
  <c r="R9" i="7"/>
  <c r="T9" i="7"/>
  <c r="U9" i="7"/>
  <c r="Z9" i="7"/>
  <c r="AG9" i="7"/>
  <c r="AE8" i="7"/>
  <c r="AF8" i="7"/>
  <c r="R8" i="7"/>
  <c r="T8" i="7"/>
  <c r="U8" i="7"/>
  <c r="Z8" i="7"/>
  <c r="AG8" i="7"/>
  <c r="AE7" i="7"/>
  <c r="AF7" i="7"/>
  <c r="R7" i="7"/>
  <c r="T7" i="7"/>
  <c r="U7" i="7"/>
  <c r="Z7" i="7"/>
  <c r="AG7" i="7"/>
  <c r="AE6" i="7"/>
  <c r="AF6" i="7"/>
  <c r="R6" i="7"/>
  <c r="T6" i="7"/>
  <c r="U6" i="7"/>
  <c r="Z6" i="7"/>
  <c r="AG6" i="7"/>
  <c r="AE5" i="7"/>
  <c r="AF5" i="7"/>
  <c r="R5" i="7"/>
  <c r="T5" i="7"/>
  <c r="U5" i="7"/>
  <c r="Z5" i="7"/>
  <c r="AG5" i="7"/>
  <c r="AE4" i="7"/>
  <c r="AF4" i="7"/>
  <c r="R4" i="7"/>
  <c r="T4" i="7"/>
  <c r="U4" i="7"/>
  <c r="Z4" i="7"/>
  <c r="AG4" i="7"/>
  <c r="AE28" i="8"/>
  <c r="AF28" i="8"/>
  <c r="AE24" i="8"/>
  <c r="AF24" i="8"/>
  <c r="R24" i="8"/>
  <c r="T24" i="8"/>
  <c r="U24" i="8"/>
  <c r="Z24" i="8"/>
  <c r="AG24" i="8"/>
  <c r="AE23" i="8"/>
  <c r="AF23" i="8"/>
  <c r="R23" i="8"/>
  <c r="T23" i="8"/>
  <c r="U23" i="8"/>
  <c r="Z23" i="8"/>
  <c r="AG23" i="8"/>
  <c r="AE22" i="8"/>
  <c r="AF22" i="8"/>
  <c r="R22" i="8"/>
  <c r="T22" i="8"/>
  <c r="U22" i="8"/>
  <c r="Z22" i="8"/>
  <c r="AG22" i="8"/>
  <c r="AE21" i="8"/>
  <c r="AF21" i="8"/>
  <c r="R21" i="8"/>
  <c r="T21" i="8"/>
  <c r="U21" i="8"/>
  <c r="Z21" i="8"/>
  <c r="AG21" i="8"/>
  <c r="AE20" i="8"/>
  <c r="AF20" i="8"/>
  <c r="R20" i="8"/>
  <c r="T20" i="8"/>
  <c r="U20" i="8"/>
  <c r="Z20" i="8"/>
  <c r="AG20" i="8"/>
  <c r="AE19" i="8"/>
  <c r="AF19" i="8"/>
  <c r="R19" i="8"/>
  <c r="T19" i="8"/>
  <c r="U19" i="8"/>
  <c r="Z19" i="8"/>
  <c r="AG19" i="8"/>
  <c r="AE18" i="8"/>
  <c r="AF18" i="8"/>
  <c r="R18" i="8"/>
  <c r="T18" i="8"/>
  <c r="U18" i="8"/>
  <c r="Z18" i="8"/>
  <c r="AG18" i="8"/>
  <c r="AE17" i="8"/>
  <c r="AF17" i="8"/>
  <c r="R17" i="8"/>
  <c r="T17" i="8"/>
  <c r="U17" i="8"/>
  <c r="Z17" i="8"/>
  <c r="AG17" i="8"/>
  <c r="AE12" i="8"/>
  <c r="AF12" i="8"/>
  <c r="R12" i="8"/>
  <c r="T12" i="8"/>
  <c r="U12" i="8"/>
  <c r="Z12" i="8"/>
  <c r="AG12" i="8"/>
  <c r="AE11" i="8"/>
  <c r="AF11" i="8"/>
  <c r="R11" i="8"/>
  <c r="T11" i="8"/>
  <c r="U11" i="8"/>
  <c r="Z11" i="8"/>
  <c r="AG11" i="8"/>
  <c r="AE10" i="8"/>
  <c r="AF10" i="8"/>
  <c r="R10" i="8"/>
  <c r="T10" i="8"/>
  <c r="U10" i="8"/>
  <c r="Z10" i="8"/>
  <c r="AG10" i="8"/>
  <c r="AE9" i="8"/>
  <c r="AF9" i="8"/>
  <c r="R9" i="8"/>
  <c r="T9" i="8"/>
  <c r="U9" i="8"/>
  <c r="Z9" i="8"/>
  <c r="AG9" i="8"/>
  <c r="AE8" i="8"/>
  <c r="AF8" i="8"/>
  <c r="R8" i="8"/>
  <c r="T8" i="8"/>
  <c r="U8" i="8"/>
  <c r="Z8" i="8"/>
  <c r="AG8" i="8"/>
  <c r="AE7" i="8"/>
  <c r="AF7" i="8"/>
  <c r="R7" i="8"/>
  <c r="T7" i="8"/>
  <c r="U7" i="8"/>
  <c r="Z7" i="8"/>
  <c r="AG7" i="8"/>
  <c r="AE6" i="8"/>
  <c r="AF6" i="8"/>
  <c r="R6" i="8"/>
  <c r="T6" i="8"/>
  <c r="U6" i="8"/>
  <c r="Z6" i="8"/>
  <c r="AG6" i="8"/>
  <c r="AE5" i="8"/>
  <c r="AF5" i="8"/>
  <c r="R5" i="8"/>
  <c r="T5" i="8"/>
  <c r="U5" i="8"/>
  <c r="Z5" i="8"/>
  <c r="AG5" i="8"/>
  <c r="AE27" i="9"/>
  <c r="AF27" i="9"/>
  <c r="AE23" i="9"/>
  <c r="AF23" i="9"/>
  <c r="R23" i="9"/>
  <c r="T23" i="9"/>
  <c r="U23" i="9"/>
  <c r="Z23" i="9"/>
  <c r="AG23" i="9"/>
  <c r="AE22" i="9"/>
  <c r="AF22" i="9"/>
  <c r="R22" i="9"/>
  <c r="T22" i="9"/>
  <c r="U22" i="9"/>
  <c r="Z22" i="9"/>
  <c r="AG22" i="9"/>
  <c r="AE21" i="9"/>
  <c r="AF21" i="9"/>
  <c r="R21" i="9"/>
  <c r="T21" i="9"/>
  <c r="U21" i="9"/>
  <c r="Z21" i="9"/>
  <c r="AG21" i="9"/>
  <c r="AE20" i="9"/>
  <c r="AF20" i="9"/>
  <c r="R20" i="9"/>
  <c r="T20" i="9"/>
  <c r="U20" i="9"/>
  <c r="Z20" i="9"/>
  <c r="AG20" i="9"/>
  <c r="AE19" i="9"/>
  <c r="AF19" i="9"/>
  <c r="R19" i="9"/>
  <c r="T19" i="9"/>
  <c r="U19" i="9"/>
  <c r="Z19" i="9"/>
  <c r="AG19" i="9"/>
  <c r="AE18" i="9"/>
  <c r="AF18" i="9"/>
  <c r="R18" i="9"/>
  <c r="T18" i="9"/>
  <c r="U18" i="9"/>
  <c r="Z18" i="9"/>
  <c r="AG18" i="9"/>
  <c r="AE17" i="9"/>
  <c r="AF17" i="9"/>
  <c r="R17" i="9"/>
  <c r="T17" i="9"/>
  <c r="U17" i="9"/>
  <c r="Z17" i="9"/>
  <c r="AG17" i="9"/>
  <c r="AE16" i="9"/>
  <c r="AF16" i="9"/>
  <c r="R16" i="9"/>
  <c r="T16" i="9"/>
  <c r="U16" i="9"/>
  <c r="Z16" i="9"/>
  <c r="AG16" i="9"/>
  <c r="AE11" i="9"/>
  <c r="AF11" i="9"/>
  <c r="R11" i="9"/>
  <c r="T11" i="9"/>
  <c r="U11" i="9"/>
  <c r="Z11" i="9"/>
  <c r="AG11" i="9"/>
  <c r="AE10" i="9"/>
  <c r="AF10" i="9"/>
  <c r="R10" i="9"/>
  <c r="T10" i="9"/>
  <c r="U10" i="9"/>
  <c r="Z10" i="9"/>
  <c r="AG10" i="9"/>
  <c r="AE9" i="9"/>
  <c r="AF9" i="9"/>
  <c r="R9" i="9"/>
  <c r="T9" i="9"/>
  <c r="U9" i="9"/>
  <c r="Z9" i="9"/>
  <c r="AG9" i="9"/>
  <c r="AE8" i="9"/>
  <c r="AF8" i="9"/>
  <c r="R8" i="9"/>
  <c r="T8" i="9"/>
  <c r="U8" i="9"/>
  <c r="Z8" i="9"/>
  <c r="AG8" i="9"/>
  <c r="AE7" i="9"/>
  <c r="AF7" i="9"/>
  <c r="R7" i="9"/>
  <c r="T7" i="9"/>
  <c r="U7" i="9"/>
  <c r="Z7" i="9"/>
  <c r="AG7" i="9"/>
  <c r="AE6" i="9"/>
  <c r="AF6" i="9"/>
  <c r="R6" i="9"/>
  <c r="T6" i="9"/>
  <c r="U6" i="9"/>
  <c r="Z6" i="9"/>
  <c r="AG6" i="9"/>
  <c r="AE5" i="9"/>
  <c r="AF5" i="9"/>
  <c r="R5" i="9"/>
  <c r="T5" i="9"/>
  <c r="U5" i="9"/>
  <c r="Z5" i="9"/>
  <c r="AG5" i="9"/>
  <c r="AE4" i="9"/>
  <c r="AF4" i="9"/>
  <c r="R4" i="9"/>
  <c r="T4" i="9"/>
  <c r="U4" i="9"/>
  <c r="Z4" i="9"/>
  <c r="AG4" i="9"/>
  <c r="Q53" i="1"/>
  <c r="R53" i="1"/>
  <c r="Q49" i="1"/>
  <c r="R49" i="1"/>
  <c r="S49" i="1"/>
  <c r="Q48" i="1"/>
  <c r="R48" i="1"/>
  <c r="S48" i="1"/>
  <c r="Q47" i="1"/>
  <c r="R47" i="1"/>
  <c r="S47" i="1"/>
  <c r="Q46" i="1"/>
  <c r="R46" i="1"/>
  <c r="S46" i="1"/>
  <c r="Q45" i="1"/>
  <c r="R45" i="1"/>
  <c r="S45" i="1"/>
  <c r="Q44" i="1"/>
  <c r="R44" i="1"/>
  <c r="S44" i="1"/>
  <c r="Q43" i="1"/>
  <c r="R43" i="1"/>
  <c r="S43" i="1"/>
  <c r="Q42" i="1"/>
  <c r="R42" i="1"/>
  <c r="S42" i="1"/>
  <c r="Q37" i="1"/>
  <c r="R37" i="1"/>
  <c r="S37" i="1"/>
  <c r="Q36" i="1"/>
  <c r="R36" i="1"/>
  <c r="S36" i="1"/>
  <c r="Q35" i="1"/>
  <c r="R35" i="1"/>
  <c r="S35" i="1"/>
  <c r="Q34" i="1"/>
  <c r="R34" i="1"/>
  <c r="S34" i="1"/>
  <c r="Q33" i="1"/>
  <c r="R33" i="1"/>
  <c r="S33" i="1"/>
  <c r="Q32" i="1"/>
  <c r="R32" i="1"/>
  <c r="S32" i="1"/>
  <c r="Q31" i="1"/>
  <c r="R31" i="1"/>
  <c r="S31" i="1"/>
  <c r="Q30" i="1"/>
  <c r="R30" i="1"/>
  <c r="S30" i="1"/>
  <c r="B58" i="10"/>
  <c r="B56" i="10"/>
  <c r="B55" i="10"/>
  <c r="C66" i="12"/>
  <c r="C67" i="12"/>
  <c r="C68" i="12"/>
  <c r="C69" i="12"/>
  <c r="C70" i="12"/>
  <c r="C71" i="12"/>
  <c r="C72" i="12"/>
  <c r="C65" i="12"/>
  <c r="B59" i="12"/>
  <c r="B57" i="12"/>
  <c r="B56" i="12"/>
  <c r="E72" i="12"/>
  <c r="I72" i="12"/>
  <c r="T71" i="12"/>
  <c r="H72" i="12"/>
  <c r="S71" i="12"/>
  <c r="G72" i="12"/>
  <c r="R71" i="12"/>
  <c r="P71" i="12"/>
  <c r="E71" i="12"/>
  <c r="I71" i="12"/>
  <c r="T70" i="12"/>
  <c r="H71" i="12"/>
  <c r="S70" i="12"/>
  <c r="G71" i="12"/>
  <c r="R70" i="12"/>
  <c r="P70" i="12"/>
  <c r="E70" i="12"/>
  <c r="I70" i="12"/>
  <c r="T69" i="12"/>
  <c r="H70" i="12"/>
  <c r="S69" i="12"/>
  <c r="G70" i="12"/>
  <c r="R69" i="12"/>
  <c r="P69" i="12"/>
  <c r="E69" i="12"/>
  <c r="I69" i="12"/>
  <c r="T68" i="12"/>
  <c r="H69" i="12"/>
  <c r="S68" i="12"/>
  <c r="G69" i="12"/>
  <c r="R68" i="12"/>
  <c r="P68" i="12"/>
  <c r="E68" i="12"/>
  <c r="I68" i="12"/>
  <c r="T67" i="12"/>
  <c r="H68" i="12"/>
  <c r="S67" i="12"/>
  <c r="G68" i="12"/>
  <c r="R67" i="12"/>
  <c r="P67" i="12"/>
  <c r="E67" i="12"/>
  <c r="I67" i="12"/>
  <c r="T66" i="12"/>
  <c r="H67" i="12"/>
  <c r="S66" i="12"/>
  <c r="G67" i="12"/>
  <c r="R66" i="12"/>
  <c r="P66" i="12"/>
  <c r="E66" i="12"/>
  <c r="I66" i="12"/>
  <c r="T65" i="12"/>
  <c r="H66" i="12"/>
  <c r="S65" i="12"/>
  <c r="G66" i="12"/>
  <c r="R65" i="12"/>
  <c r="P65" i="12"/>
  <c r="E65" i="12"/>
  <c r="I65" i="12"/>
  <c r="T64" i="12"/>
  <c r="H65" i="12"/>
  <c r="S64" i="12"/>
  <c r="R64" i="12"/>
  <c r="P64" i="12"/>
  <c r="B59" i="11"/>
  <c r="B57" i="11"/>
  <c r="B56" i="11"/>
  <c r="C72" i="11"/>
  <c r="E72" i="11"/>
  <c r="T71" i="11"/>
  <c r="H72" i="11"/>
  <c r="S71" i="11"/>
  <c r="R71" i="11"/>
  <c r="P71" i="11"/>
  <c r="C71" i="11"/>
  <c r="E71" i="11"/>
  <c r="T70" i="11"/>
  <c r="H71" i="11"/>
  <c r="S70" i="11"/>
  <c r="R70" i="11"/>
  <c r="P70" i="11"/>
  <c r="C70" i="11"/>
  <c r="E70" i="11"/>
  <c r="T69" i="11"/>
  <c r="S69" i="11"/>
  <c r="R69" i="11"/>
  <c r="P69" i="11"/>
  <c r="C69" i="11"/>
  <c r="E69" i="11"/>
  <c r="T68" i="11"/>
  <c r="H69" i="11"/>
  <c r="S68" i="11"/>
  <c r="R68" i="11"/>
  <c r="P68" i="11"/>
  <c r="C68" i="11"/>
  <c r="E68" i="11"/>
  <c r="T67" i="11"/>
  <c r="H68" i="11"/>
  <c r="S67" i="11"/>
  <c r="R67" i="11"/>
  <c r="P67" i="11"/>
  <c r="C67" i="11"/>
  <c r="E67" i="11"/>
  <c r="T66" i="11"/>
  <c r="H67" i="11"/>
  <c r="S66" i="11"/>
  <c r="R66" i="11"/>
  <c r="P66" i="11"/>
  <c r="C66" i="11"/>
  <c r="T65" i="11"/>
  <c r="H66" i="11"/>
  <c r="S65" i="11"/>
  <c r="R65" i="11"/>
  <c r="P65" i="11"/>
  <c r="E65" i="11"/>
  <c r="P64" i="11"/>
  <c r="C71" i="10"/>
  <c r="D71" i="10"/>
  <c r="H71" i="10"/>
  <c r="R71" i="10"/>
  <c r="B71" i="10"/>
  <c r="G71" i="10"/>
  <c r="Q71" i="10"/>
  <c r="F71" i="10"/>
  <c r="P71" i="10"/>
  <c r="N71" i="10"/>
  <c r="C70" i="10"/>
  <c r="D70" i="10"/>
  <c r="H70" i="10"/>
  <c r="R70" i="10"/>
  <c r="B70" i="10"/>
  <c r="G70" i="10"/>
  <c r="Q70" i="10"/>
  <c r="F70" i="10"/>
  <c r="P70" i="10"/>
  <c r="N70" i="10"/>
  <c r="C69" i="10"/>
  <c r="D69" i="10"/>
  <c r="H69" i="10"/>
  <c r="R69" i="10"/>
  <c r="B69" i="10"/>
  <c r="G69" i="10"/>
  <c r="Q69" i="10"/>
  <c r="F69" i="10"/>
  <c r="P69" i="10"/>
  <c r="N69" i="10"/>
  <c r="C68" i="10"/>
  <c r="D68" i="10"/>
  <c r="H68" i="10"/>
  <c r="R68" i="10"/>
  <c r="B68" i="10"/>
  <c r="G68" i="10"/>
  <c r="Q68" i="10"/>
  <c r="F68" i="10"/>
  <c r="P68" i="10"/>
  <c r="N68" i="10"/>
  <c r="C67" i="10"/>
  <c r="D67" i="10"/>
  <c r="H67" i="10"/>
  <c r="R67" i="10"/>
  <c r="B67" i="10"/>
  <c r="G67" i="10"/>
  <c r="Q67" i="10"/>
  <c r="F67" i="10"/>
  <c r="P67" i="10"/>
  <c r="N67" i="10"/>
  <c r="C66" i="10"/>
  <c r="D66" i="10"/>
  <c r="H66" i="10"/>
  <c r="R66" i="10"/>
  <c r="B66" i="10"/>
  <c r="G66" i="10"/>
  <c r="Q66" i="10"/>
  <c r="F66" i="10"/>
  <c r="P66" i="10"/>
  <c r="N66" i="10"/>
  <c r="C65" i="10"/>
  <c r="D65" i="10"/>
  <c r="H65" i="10"/>
  <c r="R65" i="10"/>
  <c r="B65" i="10"/>
  <c r="G65" i="10"/>
  <c r="Q65" i="10"/>
  <c r="F65" i="10"/>
  <c r="P65" i="10"/>
  <c r="N65" i="10"/>
  <c r="C64" i="10"/>
  <c r="D64" i="10"/>
  <c r="H64" i="10"/>
  <c r="R64" i="10"/>
  <c r="B64" i="10"/>
  <c r="G64" i="10"/>
  <c r="Q64" i="10"/>
  <c r="F64" i="10"/>
  <c r="P64" i="10"/>
  <c r="N64" i="10"/>
  <c r="B56" i="2"/>
  <c r="B55" i="2"/>
  <c r="B58" i="2"/>
  <c r="B58" i="9"/>
  <c r="B56" i="9"/>
  <c r="B55" i="9"/>
  <c r="C71" i="9"/>
  <c r="D71" i="9"/>
  <c r="H71" i="9"/>
  <c r="R71" i="9"/>
  <c r="B71" i="9"/>
  <c r="G71" i="9"/>
  <c r="Q71" i="9"/>
  <c r="F71" i="9"/>
  <c r="P71" i="9"/>
  <c r="N71" i="9"/>
  <c r="C70" i="9"/>
  <c r="D70" i="9"/>
  <c r="H70" i="9"/>
  <c r="R70" i="9"/>
  <c r="B70" i="9"/>
  <c r="G70" i="9"/>
  <c r="Q70" i="9"/>
  <c r="F70" i="9"/>
  <c r="P70" i="9"/>
  <c r="N70" i="9"/>
  <c r="C69" i="9"/>
  <c r="D69" i="9"/>
  <c r="H69" i="9"/>
  <c r="R69" i="9"/>
  <c r="B69" i="9"/>
  <c r="G69" i="9"/>
  <c r="Q69" i="9"/>
  <c r="F69" i="9"/>
  <c r="P69" i="9"/>
  <c r="N69" i="9"/>
  <c r="C68" i="9"/>
  <c r="D68" i="9"/>
  <c r="H68" i="9"/>
  <c r="R68" i="9"/>
  <c r="B68" i="9"/>
  <c r="G68" i="9"/>
  <c r="Q68" i="9"/>
  <c r="F68" i="9"/>
  <c r="P68" i="9"/>
  <c r="N68" i="9"/>
  <c r="C67" i="9"/>
  <c r="D67" i="9"/>
  <c r="H67" i="9"/>
  <c r="R67" i="9"/>
  <c r="B67" i="9"/>
  <c r="G67" i="9"/>
  <c r="Q67" i="9"/>
  <c r="F67" i="9"/>
  <c r="P67" i="9"/>
  <c r="N67" i="9"/>
  <c r="C66" i="9"/>
  <c r="D66" i="9"/>
  <c r="H66" i="9"/>
  <c r="R66" i="9"/>
  <c r="B66" i="9"/>
  <c r="G66" i="9"/>
  <c r="Q66" i="9"/>
  <c r="F66" i="9"/>
  <c r="P66" i="9"/>
  <c r="N66" i="9"/>
  <c r="C65" i="9"/>
  <c r="D65" i="9"/>
  <c r="H65" i="9"/>
  <c r="R65" i="9"/>
  <c r="B65" i="9"/>
  <c r="G65" i="9"/>
  <c r="Q65" i="9"/>
  <c r="F65" i="9"/>
  <c r="P65" i="9"/>
  <c r="N65" i="9"/>
  <c r="C64" i="9"/>
  <c r="D64" i="9"/>
  <c r="H64" i="9"/>
  <c r="R64" i="9"/>
  <c r="B64" i="9"/>
  <c r="G64" i="9"/>
  <c r="Q64" i="9"/>
  <c r="F64" i="9"/>
  <c r="P64" i="9"/>
  <c r="N64" i="9"/>
  <c r="B58" i="8"/>
  <c r="B56" i="8"/>
  <c r="B55" i="8"/>
  <c r="C71" i="8"/>
  <c r="D71" i="8"/>
  <c r="H71" i="8"/>
  <c r="R71" i="8"/>
  <c r="B71" i="8"/>
  <c r="G71" i="8"/>
  <c r="Q71" i="8"/>
  <c r="F71" i="8"/>
  <c r="P71" i="8"/>
  <c r="N71" i="8"/>
  <c r="C70" i="8"/>
  <c r="D70" i="8"/>
  <c r="H70" i="8"/>
  <c r="R70" i="8"/>
  <c r="B70" i="8"/>
  <c r="G70" i="8"/>
  <c r="Q70" i="8"/>
  <c r="F70" i="8"/>
  <c r="P70" i="8"/>
  <c r="N70" i="8"/>
  <c r="C69" i="8"/>
  <c r="D69" i="8"/>
  <c r="H69" i="8"/>
  <c r="R69" i="8"/>
  <c r="B69" i="8"/>
  <c r="G69" i="8"/>
  <c r="Q69" i="8"/>
  <c r="F69" i="8"/>
  <c r="P69" i="8"/>
  <c r="N69" i="8"/>
  <c r="C68" i="8"/>
  <c r="D68" i="8"/>
  <c r="H68" i="8"/>
  <c r="R68" i="8"/>
  <c r="B68" i="8"/>
  <c r="G68" i="8"/>
  <c r="Q68" i="8"/>
  <c r="F68" i="8"/>
  <c r="P68" i="8"/>
  <c r="N68" i="8"/>
  <c r="C67" i="8"/>
  <c r="D67" i="8"/>
  <c r="H67" i="8"/>
  <c r="R67" i="8"/>
  <c r="B67" i="8"/>
  <c r="G67" i="8"/>
  <c r="Q67" i="8"/>
  <c r="F67" i="8"/>
  <c r="P67" i="8"/>
  <c r="N67" i="8"/>
  <c r="C66" i="8"/>
  <c r="D66" i="8"/>
  <c r="H66" i="8"/>
  <c r="R66" i="8"/>
  <c r="B66" i="8"/>
  <c r="G66" i="8"/>
  <c r="Q66" i="8"/>
  <c r="F66" i="8"/>
  <c r="P66" i="8"/>
  <c r="N66" i="8"/>
  <c r="C65" i="8"/>
  <c r="D65" i="8"/>
  <c r="H65" i="8"/>
  <c r="R65" i="8"/>
  <c r="B65" i="8"/>
  <c r="G65" i="8"/>
  <c r="Q65" i="8"/>
  <c r="F65" i="8"/>
  <c r="P65" i="8"/>
  <c r="N65" i="8"/>
  <c r="C64" i="8"/>
  <c r="D64" i="8"/>
  <c r="H64" i="8"/>
  <c r="R64" i="8"/>
  <c r="B64" i="8"/>
  <c r="G64" i="8"/>
  <c r="Q64" i="8"/>
  <c r="F64" i="8"/>
  <c r="P64" i="8"/>
  <c r="N64" i="8"/>
  <c r="B58" i="7"/>
  <c r="B56" i="7"/>
  <c r="B55" i="7"/>
  <c r="C71" i="7"/>
  <c r="D71" i="7"/>
  <c r="H71" i="7"/>
  <c r="R71" i="7"/>
  <c r="B71" i="7"/>
  <c r="G71" i="7"/>
  <c r="Q71" i="7"/>
  <c r="F71" i="7"/>
  <c r="P71" i="7"/>
  <c r="N71" i="7"/>
  <c r="C70" i="7"/>
  <c r="D70" i="7"/>
  <c r="H70" i="7"/>
  <c r="R70" i="7"/>
  <c r="B70" i="7"/>
  <c r="G70" i="7"/>
  <c r="Q70" i="7"/>
  <c r="F70" i="7"/>
  <c r="P70" i="7"/>
  <c r="N70" i="7"/>
  <c r="C69" i="7"/>
  <c r="D69" i="7"/>
  <c r="H69" i="7"/>
  <c r="R69" i="7"/>
  <c r="B69" i="7"/>
  <c r="G69" i="7"/>
  <c r="Q69" i="7"/>
  <c r="F69" i="7"/>
  <c r="P69" i="7"/>
  <c r="N69" i="7"/>
  <c r="C68" i="7"/>
  <c r="D68" i="7"/>
  <c r="H68" i="7"/>
  <c r="R68" i="7"/>
  <c r="B68" i="7"/>
  <c r="G68" i="7"/>
  <c r="Q68" i="7"/>
  <c r="F68" i="7"/>
  <c r="P68" i="7"/>
  <c r="N68" i="7"/>
  <c r="C67" i="7"/>
  <c r="D67" i="7"/>
  <c r="H67" i="7"/>
  <c r="R67" i="7"/>
  <c r="B67" i="7"/>
  <c r="G67" i="7"/>
  <c r="Q67" i="7"/>
  <c r="F67" i="7"/>
  <c r="P67" i="7"/>
  <c r="N67" i="7"/>
  <c r="C66" i="7"/>
  <c r="D66" i="7"/>
  <c r="H66" i="7"/>
  <c r="R66" i="7"/>
  <c r="B66" i="7"/>
  <c r="G66" i="7"/>
  <c r="Q66" i="7"/>
  <c r="F66" i="7"/>
  <c r="P66" i="7"/>
  <c r="N66" i="7"/>
  <c r="C65" i="7"/>
  <c r="D65" i="7"/>
  <c r="H65" i="7"/>
  <c r="R65" i="7"/>
  <c r="B65" i="7"/>
  <c r="G65" i="7"/>
  <c r="Q65" i="7"/>
  <c r="F65" i="7"/>
  <c r="P65" i="7"/>
  <c r="N65" i="7"/>
  <c r="C64" i="7"/>
  <c r="D64" i="7"/>
  <c r="H64" i="7"/>
  <c r="R64" i="7"/>
  <c r="B64" i="7"/>
  <c r="G64" i="7"/>
  <c r="Q64" i="7"/>
  <c r="F64" i="7"/>
  <c r="P64" i="7"/>
  <c r="N64" i="7"/>
  <c r="B58" i="6"/>
  <c r="B56" i="6"/>
  <c r="B55" i="6"/>
  <c r="C71" i="6"/>
  <c r="D71" i="6"/>
  <c r="H71" i="6"/>
  <c r="R71" i="6"/>
  <c r="B71" i="6"/>
  <c r="G71" i="6"/>
  <c r="Q71" i="6"/>
  <c r="F71" i="6"/>
  <c r="P71" i="6"/>
  <c r="N71" i="6"/>
  <c r="C70" i="6"/>
  <c r="D70" i="6"/>
  <c r="H70" i="6"/>
  <c r="R70" i="6"/>
  <c r="B70" i="6"/>
  <c r="G70" i="6"/>
  <c r="Q70" i="6"/>
  <c r="F70" i="6"/>
  <c r="P70" i="6"/>
  <c r="N70" i="6"/>
  <c r="C69" i="6"/>
  <c r="D69" i="6"/>
  <c r="H69" i="6"/>
  <c r="R69" i="6"/>
  <c r="B69" i="6"/>
  <c r="G69" i="6"/>
  <c r="Q69" i="6"/>
  <c r="F69" i="6"/>
  <c r="P69" i="6"/>
  <c r="N69" i="6"/>
  <c r="C68" i="6"/>
  <c r="D68" i="6"/>
  <c r="H68" i="6"/>
  <c r="R68" i="6"/>
  <c r="B68" i="6"/>
  <c r="G68" i="6"/>
  <c r="Q68" i="6"/>
  <c r="F68" i="6"/>
  <c r="P68" i="6"/>
  <c r="N68" i="6"/>
  <c r="C67" i="6"/>
  <c r="D67" i="6"/>
  <c r="H67" i="6"/>
  <c r="R67" i="6"/>
  <c r="B67" i="6"/>
  <c r="G67" i="6"/>
  <c r="Q67" i="6"/>
  <c r="F67" i="6"/>
  <c r="P67" i="6"/>
  <c r="N67" i="6"/>
  <c r="C66" i="6"/>
  <c r="D66" i="6"/>
  <c r="H66" i="6"/>
  <c r="R66" i="6"/>
  <c r="B66" i="6"/>
  <c r="G66" i="6"/>
  <c r="Q66" i="6"/>
  <c r="F66" i="6"/>
  <c r="P66" i="6"/>
  <c r="N66" i="6"/>
  <c r="C65" i="6"/>
  <c r="D65" i="6"/>
  <c r="H65" i="6"/>
  <c r="R65" i="6"/>
  <c r="B65" i="6"/>
  <c r="G65" i="6"/>
  <c r="Q65" i="6"/>
  <c r="F65" i="6"/>
  <c r="P65" i="6"/>
  <c r="N65" i="6"/>
  <c r="C64" i="6"/>
  <c r="D64" i="6"/>
  <c r="H64" i="6"/>
  <c r="R64" i="6"/>
  <c r="B64" i="6"/>
  <c r="G64" i="6"/>
  <c r="Q64" i="6"/>
  <c r="F64" i="6"/>
  <c r="P64" i="6"/>
  <c r="N64" i="6"/>
  <c r="B58" i="5"/>
  <c r="B56" i="5"/>
  <c r="B55" i="5"/>
  <c r="C71" i="5"/>
  <c r="D71" i="5"/>
  <c r="H71" i="5"/>
  <c r="R71" i="5"/>
  <c r="B71" i="5"/>
  <c r="G71" i="5"/>
  <c r="Q71" i="5"/>
  <c r="F71" i="5"/>
  <c r="P71" i="5"/>
  <c r="N71" i="5"/>
  <c r="C70" i="5"/>
  <c r="D70" i="5"/>
  <c r="H70" i="5"/>
  <c r="R70" i="5"/>
  <c r="B70" i="5"/>
  <c r="G70" i="5"/>
  <c r="Q70" i="5"/>
  <c r="F70" i="5"/>
  <c r="P70" i="5"/>
  <c r="N70" i="5"/>
  <c r="C69" i="5"/>
  <c r="D69" i="5"/>
  <c r="H69" i="5"/>
  <c r="R69" i="5"/>
  <c r="B69" i="5"/>
  <c r="G69" i="5"/>
  <c r="Q69" i="5"/>
  <c r="F69" i="5"/>
  <c r="P69" i="5"/>
  <c r="N69" i="5"/>
  <c r="C68" i="5"/>
  <c r="D68" i="5"/>
  <c r="H68" i="5"/>
  <c r="R68" i="5"/>
  <c r="B68" i="5"/>
  <c r="G68" i="5"/>
  <c r="Q68" i="5"/>
  <c r="F68" i="5"/>
  <c r="P68" i="5"/>
  <c r="N68" i="5"/>
  <c r="C67" i="5"/>
  <c r="D67" i="5"/>
  <c r="H67" i="5"/>
  <c r="R67" i="5"/>
  <c r="B67" i="5"/>
  <c r="G67" i="5"/>
  <c r="Q67" i="5"/>
  <c r="F67" i="5"/>
  <c r="P67" i="5"/>
  <c r="N67" i="5"/>
  <c r="C66" i="5"/>
  <c r="D66" i="5"/>
  <c r="H66" i="5"/>
  <c r="R66" i="5"/>
  <c r="B66" i="5"/>
  <c r="G66" i="5"/>
  <c r="Q66" i="5"/>
  <c r="F66" i="5"/>
  <c r="P66" i="5"/>
  <c r="N66" i="5"/>
  <c r="C65" i="5"/>
  <c r="D65" i="5"/>
  <c r="H65" i="5"/>
  <c r="R65" i="5"/>
  <c r="B65" i="5"/>
  <c r="G65" i="5"/>
  <c r="Q65" i="5"/>
  <c r="F65" i="5"/>
  <c r="P65" i="5"/>
  <c r="N65" i="5"/>
  <c r="C64" i="5"/>
  <c r="D64" i="5"/>
  <c r="H64" i="5"/>
  <c r="R64" i="5"/>
  <c r="B64" i="5"/>
  <c r="G64" i="5"/>
  <c r="Q64" i="5"/>
  <c r="F64" i="5"/>
  <c r="P64" i="5"/>
  <c r="N64" i="5"/>
  <c r="B58" i="4"/>
  <c r="B56" i="4"/>
  <c r="B55" i="4"/>
  <c r="C71" i="4"/>
  <c r="D71" i="4"/>
  <c r="H71" i="4"/>
  <c r="R71" i="4"/>
  <c r="B71" i="4"/>
  <c r="G71" i="4"/>
  <c r="Q71" i="4"/>
  <c r="F71" i="4"/>
  <c r="P71" i="4"/>
  <c r="N71" i="4"/>
  <c r="C70" i="4"/>
  <c r="D70" i="4"/>
  <c r="H70" i="4"/>
  <c r="R70" i="4"/>
  <c r="B70" i="4"/>
  <c r="G70" i="4"/>
  <c r="Q70" i="4"/>
  <c r="F70" i="4"/>
  <c r="P70" i="4"/>
  <c r="N70" i="4"/>
  <c r="C69" i="4"/>
  <c r="D69" i="4"/>
  <c r="H69" i="4"/>
  <c r="R69" i="4"/>
  <c r="B69" i="4"/>
  <c r="G69" i="4"/>
  <c r="Q69" i="4"/>
  <c r="F69" i="4"/>
  <c r="P69" i="4"/>
  <c r="N69" i="4"/>
  <c r="C68" i="4"/>
  <c r="D68" i="4"/>
  <c r="H68" i="4"/>
  <c r="R68" i="4"/>
  <c r="B68" i="4"/>
  <c r="G68" i="4"/>
  <c r="Q68" i="4"/>
  <c r="F68" i="4"/>
  <c r="P68" i="4"/>
  <c r="N68" i="4"/>
  <c r="C67" i="4"/>
  <c r="D67" i="4"/>
  <c r="H67" i="4"/>
  <c r="R67" i="4"/>
  <c r="B67" i="4"/>
  <c r="G67" i="4"/>
  <c r="Q67" i="4"/>
  <c r="F67" i="4"/>
  <c r="P67" i="4"/>
  <c r="N67" i="4"/>
  <c r="C66" i="4"/>
  <c r="D66" i="4"/>
  <c r="H66" i="4"/>
  <c r="R66" i="4"/>
  <c r="B66" i="4"/>
  <c r="G66" i="4"/>
  <c r="Q66" i="4"/>
  <c r="F66" i="4"/>
  <c r="P66" i="4"/>
  <c r="N66" i="4"/>
  <c r="C65" i="4"/>
  <c r="D65" i="4"/>
  <c r="H65" i="4"/>
  <c r="R65" i="4"/>
  <c r="B65" i="4"/>
  <c r="G65" i="4"/>
  <c r="Q65" i="4"/>
  <c r="F65" i="4"/>
  <c r="P65" i="4"/>
  <c r="N65" i="4"/>
  <c r="C64" i="4"/>
  <c r="D64" i="4"/>
  <c r="H64" i="4"/>
  <c r="R64" i="4"/>
  <c r="B64" i="4"/>
  <c r="G64" i="4"/>
  <c r="Q64" i="4"/>
  <c r="F64" i="4"/>
  <c r="P64" i="4"/>
  <c r="N64" i="4"/>
  <c r="N65" i="2"/>
  <c r="N66" i="2"/>
  <c r="N67" i="2"/>
  <c r="N68" i="2"/>
  <c r="N69" i="2"/>
  <c r="N70" i="2"/>
  <c r="N71" i="2"/>
  <c r="N64" i="2"/>
  <c r="B64" i="2"/>
  <c r="D64" i="2"/>
  <c r="G64" i="2"/>
  <c r="Q64" i="2"/>
  <c r="C64" i="2"/>
  <c r="H64" i="2"/>
  <c r="R64" i="2"/>
  <c r="B65" i="2"/>
  <c r="D65" i="2"/>
  <c r="G65" i="2"/>
  <c r="Q65" i="2"/>
  <c r="C65" i="2"/>
  <c r="H65" i="2"/>
  <c r="R65" i="2"/>
  <c r="B66" i="2"/>
  <c r="D66" i="2"/>
  <c r="G66" i="2"/>
  <c r="Q66" i="2"/>
  <c r="C66" i="2"/>
  <c r="H66" i="2"/>
  <c r="R66" i="2"/>
  <c r="B67" i="2"/>
  <c r="D67" i="2"/>
  <c r="G67" i="2"/>
  <c r="Q67" i="2"/>
  <c r="C67" i="2"/>
  <c r="H67" i="2"/>
  <c r="R67" i="2"/>
  <c r="B68" i="2"/>
  <c r="D68" i="2"/>
  <c r="G68" i="2"/>
  <c r="Q68" i="2"/>
  <c r="C68" i="2"/>
  <c r="H68" i="2"/>
  <c r="R68" i="2"/>
  <c r="B69" i="2"/>
  <c r="D69" i="2"/>
  <c r="G69" i="2"/>
  <c r="Q69" i="2"/>
  <c r="C69" i="2"/>
  <c r="H69" i="2"/>
  <c r="R69" i="2"/>
  <c r="B70" i="2"/>
  <c r="D70" i="2"/>
  <c r="G70" i="2"/>
  <c r="Q70" i="2"/>
  <c r="C70" i="2"/>
  <c r="H70" i="2"/>
  <c r="R70" i="2"/>
  <c r="B71" i="2"/>
  <c r="D71" i="2"/>
  <c r="G71" i="2"/>
  <c r="Q71" i="2"/>
  <c r="C71" i="2"/>
  <c r="H71" i="2"/>
  <c r="R71" i="2"/>
  <c r="F65" i="2"/>
  <c r="P65" i="2"/>
  <c r="F66" i="2"/>
  <c r="P66" i="2"/>
  <c r="F67" i="2"/>
  <c r="P67" i="2"/>
  <c r="F68" i="2"/>
  <c r="P68" i="2"/>
  <c r="F69" i="2"/>
  <c r="P69" i="2"/>
  <c r="F70" i="2"/>
  <c r="P70" i="2"/>
  <c r="F71" i="2"/>
  <c r="P71" i="2"/>
  <c r="F64" i="2"/>
  <c r="P64" i="2"/>
  <c r="D48" i="1"/>
  <c r="F48" i="1"/>
  <c r="G48" i="1"/>
  <c r="L48" i="1"/>
  <c r="D49" i="1"/>
  <c r="F49" i="1"/>
  <c r="G49" i="1"/>
  <c r="L49" i="1"/>
  <c r="D47" i="1"/>
  <c r="F47" i="1"/>
  <c r="G47" i="1"/>
  <c r="L47" i="1"/>
  <c r="D46" i="1"/>
  <c r="F46" i="1"/>
  <c r="G46" i="1"/>
  <c r="L46" i="1"/>
  <c r="D45" i="1"/>
  <c r="F45" i="1"/>
  <c r="G45" i="1"/>
  <c r="L45" i="1"/>
  <c r="D44" i="1"/>
  <c r="F44" i="1"/>
  <c r="G44" i="1"/>
  <c r="L44" i="1"/>
  <c r="D43" i="1"/>
  <c r="F43" i="1"/>
  <c r="G43" i="1"/>
  <c r="L43" i="1"/>
  <c r="D42" i="1"/>
  <c r="F42" i="1"/>
  <c r="G42" i="1"/>
  <c r="L42" i="1"/>
  <c r="D37" i="1"/>
  <c r="F37" i="1"/>
  <c r="G37" i="1"/>
  <c r="L37" i="1"/>
  <c r="D36" i="1"/>
  <c r="F36" i="1"/>
  <c r="G36" i="1"/>
  <c r="L36" i="1"/>
  <c r="D35" i="1"/>
  <c r="F35" i="1"/>
  <c r="G35" i="1"/>
  <c r="L35" i="1"/>
  <c r="D34" i="1"/>
  <c r="F34" i="1"/>
  <c r="G34" i="1"/>
  <c r="L34" i="1"/>
  <c r="D33" i="1"/>
  <c r="F33" i="1"/>
  <c r="G33" i="1"/>
  <c r="L33" i="1"/>
  <c r="D32" i="1"/>
  <c r="F32" i="1"/>
  <c r="G32" i="1"/>
  <c r="L32" i="1"/>
  <c r="D31" i="1"/>
  <c r="F31" i="1"/>
  <c r="G31" i="1"/>
  <c r="L31" i="1"/>
  <c r="D30" i="1"/>
  <c r="F30" i="1"/>
  <c r="G30" i="1"/>
  <c r="L30" i="1"/>
</calcChain>
</file>

<file path=xl/sharedStrings.xml><?xml version="1.0" encoding="utf-8"?>
<sst xmlns="http://schemas.openxmlformats.org/spreadsheetml/2006/main" count="1513" uniqueCount="132">
  <si>
    <t>BED/Sensor Number (Volts)</t>
  </si>
  <si>
    <t>BED 3</t>
  </si>
  <si>
    <t>BED 4</t>
  </si>
  <si>
    <t>BED 5</t>
  </si>
  <si>
    <t>BED 6</t>
  </si>
  <si>
    <t>Pressure sensor offset calibration</t>
  </si>
  <si>
    <t>BEDS 2</t>
  </si>
  <si>
    <t xml:space="preserve">Note </t>
  </si>
  <si>
    <t>DVK 10/8/2015</t>
  </si>
  <si>
    <t>BED 8</t>
  </si>
  <si>
    <t>BED 9</t>
  </si>
  <si>
    <t>BED 10</t>
  </si>
  <si>
    <t>BED 11</t>
  </si>
  <si>
    <t>volts = 2.50 * (counts/65536)</t>
  </si>
  <si>
    <t>(pressFullScale/2) * volts - pressFullScale/8</t>
  </si>
  <si>
    <t>50.0 * volts - 12.5</t>
  </si>
  <si>
    <t xml:space="preserve">for 100 bar sensor: </t>
  </si>
  <si>
    <t xml:space="preserve">Counts </t>
  </si>
  <si>
    <t>Counts FS</t>
  </si>
  <si>
    <t>constant</t>
  </si>
  <si>
    <t>auto calculated</t>
  </si>
  <si>
    <t>BED 7</t>
  </si>
  <si>
    <t>Pressure applied to sensor in addition to atmospheric pressure [bar]</t>
  </si>
  <si>
    <t>Sensor SN</t>
  </si>
  <si>
    <t>DVK 4/4/2016</t>
  </si>
  <si>
    <t>V sensor [V] (voltage measured at sensor output, 0-5V range)</t>
  </si>
  <si>
    <t>Forward calculation for External 3-wire Pressure Sensor 0-70 BAR Absolute, Ratiometric, 0.5-4.5V Output;  US331-000004-070BA</t>
  </si>
  <si>
    <t>Forward calculation for External 3-wire Pressure Sensor 0-100 bar Sealed Gauge, Ratiometric, 0.5-4.5V Output;  PHE163 100 bar</t>
  </si>
  <si>
    <t>input</t>
  </si>
  <si>
    <t xml:space="preserve">Legend: </t>
  </si>
  <si>
    <t>Pressure on sensor + P atmosphere [bar]</t>
  </si>
  <si>
    <t>Sensor model</t>
  </si>
  <si>
    <t>PHE163 100 bar</t>
  </si>
  <si>
    <t>Count %FS</t>
  </si>
  <si>
    <t>Vadc * 2</t>
  </si>
  <si>
    <t>Vref * Counts / Counts FS</t>
  </si>
  <si>
    <t>2.5 * counts / 65536</t>
  </si>
  <si>
    <t>5 * counts /65536</t>
  </si>
  <si>
    <t>Counts FS * Counts%FS</t>
  </si>
  <si>
    <t>Constant =  2^16-1</t>
  </si>
  <si>
    <t>Input</t>
  </si>
  <si>
    <t>Constant</t>
  </si>
  <si>
    <t>65535 * input</t>
  </si>
  <si>
    <t>Pmax / 4 * Vsens - Pmax /8</t>
  </si>
  <si>
    <t>(Pmax-Pmin) / (Vsens max-Vsens min) * (Vsens- Vmin) + Pmin</t>
  </si>
  <si>
    <t>k [m/bar] * (Pcalc [bar] + Pref [bar] - Patm [bar])</t>
  </si>
  <si>
    <t>k [m/Pa] * 1E5 [Pa/bar]</t>
  </si>
  <si>
    <t>Dwater [m]</t>
  </si>
  <si>
    <t>k [m/bar]</t>
  </si>
  <si>
    <t>k[m/Pa]</t>
  </si>
  <si>
    <t>1/ g [m/s2] / R [kg/m3]</t>
  </si>
  <si>
    <t>R [kg/m3]</t>
  </si>
  <si>
    <t>g [m/s2]</t>
  </si>
  <si>
    <t>Patm [bar]</t>
  </si>
  <si>
    <t>Pref [bar]</t>
  </si>
  <si>
    <t>Pcalc [bar]</t>
  </si>
  <si>
    <t>Vsens max [V]</t>
  </si>
  <si>
    <t>Vsens min [V]</t>
  </si>
  <si>
    <t>Pmax [bar]</t>
  </si>
  <si>
    <t>Pmin [bar]</t>
  </si>
  <si>
    <t>Vsens [V]</t>
  </si>
  <si>
    <t>Vadc [V]</t>
  </si>
  <si>
    <t>Vref [V]</t>
  </si>
  <si>
    <t>Constant (sensor parameter)</t>
  </si>
  <si>
    <t>Constant (atmospheric pressure)</t>
  </si>
  <si>
    <t>Constant (gravity)</t>
  </si>
  <si>
    <t>Constant (water density)</t>
  </si>
  <si>
    <t>Forward calculation - Equations, plus simplified equations for PHE163 100 bar sensor</t>
  </si>
  <si>
    <t>a</t>
  </si>
  <si>
    <t>b</t>
  </si>
  <si>
    <t>Linear</t>
  </si>
  <si>
    <t>slope</t>
  </si>
  <si>
    <t>intercept</t>
  </si>
  <si>
    <t>c</t>
  </si>
  <si>
    <t xml:space="preserve">polynomial </t>
  </si>
  <si>
    <t>Nominal</t>
  </si>
  <si>
    <t>Volts</t>
  </si>
  <si>
    <t>Water depth differences according to different calibrations</t>
  </si>
  <si>
    <t>Nominal Depth, m</t>
  </si>
  <si>
    <t>Calibration Vsens vs Pressure</t>
  </si>
  <si>
    <t xml:space="preserve">slope </t>
  </si>
  <si>
    <t>Intercept</t>
  </si>
  <si>
    <t>Pressure,Bars Linear calibration</t>
  </si>
  <si>
    <t>Pressure, Bars Polynomial calibration</t>
  </si>
  <si>
    <t>Pressure, Bars Nominal calibration</t>
  </si>
  <si>
    <t>Delta pressure, bars, Linear - Polinomial</t>
  </si>
  <si>
    <t>Delta pressure, bars, Linear - Nominal</t>
  </si>
  <si>
    <t>Delta pressure, bars, Polynomial - Nominal</t>
  </si>
  <si>
    <t>Water depth difference meters, Lineal- polynomial</t>
  </si>
  <si>
    <t>Water depth difference, meters Lineal -nominal</t>
  </si>
  <si>
    <t>Water depth difference ,meters Polynomial - Nominal</t>
  </si>
  <si>
    <t>Water depth differences according to different calibrations, BED #2</t>
  </si>
  <si>
    <r>
      <t>R</t>
    </r>
    <r>
      <rPr>
        <vertAlign val="superscript"/>
        <sz val="11"/>
        <color theme="1"/>
        <rFont val="Calibri"/>
        <scheme val="minor"/>
      </rPr>
      <t>2</t>
    </r>
  </si>
  <si>
    <t>Water depth differences according to different calibrations, BED #7</t>
  </si>
  <si>
    <r>
      <t>R</t>
    </r>
    <r>
      <rPr>
        <vertAlign val="superscript"/>
        <sz val="14"/>
        <color theme="1"/>
        <rFont val="Calibri"/>
        <scheme val="minor"/>
      </rPr>
      <t>2</t>
    </r>
  </si>
  <si>
    <t>Water depth difference, meters Polynomial - Nominal</t>
  </si>
  <si>
    <t>Water depth differences according to different calibrations, BED #8</t>
  </si>
  <si>
    <t>Water depth differences according to different calibrations, BED #9</t>
  </si>
  <si>
    <t>Water depth differences according to different calibrations, BED #10</t>
  </si>
  <si>
    <t>Water depth differences according to different calibrations, BED #11</t>
  </si>
  <si>
    <t>Water depth differences according to different calibrations, BED# 5</t>
  </si>
  <si>
    <t>Water depth differences according to different calibrations, BED# 4</t>
  </si>
  <si>
    <t>Water depth differences according to different calibrations, BED# 3</t>
  </si>
  <si>
    <t xml:space="preserve">DVK 9/23/16, fluke 75 &amp; 189 </t>
  </si>
  <si>
    <t xml:space="preserve">DVK 9/23/16, fluke 189 </t>
  </si>
  <si>
    <t>9.948* Pcalc [bar]</t>
  </si>
  <si>
    <t>polynomial 4 point</t>
  </si>
  <si>
    <t>polynomial 9 point</t>
  </si>
  <si>
    <t>Linear 4 point calibration</t>
  </si>
  <si>
    <t xml:space="preserve">Linear 9 point calibration </t>
  </si>
  <si>
    <t>Pressure, Bars Polynomial 4 point calibration</t>
  </si>
  <si>
    <t>Pressure, Bars Polynomial 9 point calibration</t>
  </si>
  <si>
    <t>Delta pressure, bars, Linear - Polinomial 4 point</t>
  </si>
  <si>
    <t>Delta pressure, bars, Polynomial 4 point - Nominal</t>
  </si>
  <si>
    <t>Delta pressure, bars, Polynomial 4 point - Polynomial 9 point</t>
  </si>
  <si>
    <t>Linear 4 point</t>
  </si>
  <si>
    <t>Linear 9 point</t>
  </si>
  <si>
    <t>Delta pressure, bars, 4 point Polinomial - 9 point polynomial</t>
  </si>
  <si>
    <t>Water depth difference, 4 point Polinomial - 9 point polynomial</t>
  </si>
  <si>
    <t>Delta pressure, bars, 9 point Polynomial - Nominal</t>
  </si>
  <si>
    <t>Delta pressure, bars, 9 point Linear - Nominal</t>
  </si>
  <si>
    <t>Delta pressure, bars, 9 points Linear - 9 point Polinomial</t>
  </si>
  <si>
    <t>Water depth difference meters, 9 points Lineal- 9 point polynomial</t>
  </si>
  <si>
    <t>Water depth difference, meters 9 points Lineal -nominal</t>
  </si>
  <si>
    <t>Water depth difference, meters 9 point Polynomial - Nominal</t>
  </si>
  <si>
    <t>Pressure,Bar, 9 point Linear calibration</t>
  </si>
  <si>
    <t>Pressure, Bars, 4 point Polynomial calibration</t>
  </si>
  <si>
    <t>Pressure, Bars, 9 point Polynomial calibration</t>
  </si>
  <si>
    <t>17.5 * Vsens - 8.75</t>
  </si>
  <si>
    <t>35 * Vadc - 8.75</t>
  </si>
  <si>
    <t xml:space="preserve">87.5*counts/65536 - 8.75 </t>
  </si>
  <si>
    <t>K * (Pcalc [bar] 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</si>
</sst>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scheme val="minor"/>
    </font>
    <font>
      <b/>
      <sz val="18"/>
      <color theme="1"/>
      <name val="Calibri"/>
      <scheme val="minor"/>
    </font>
    <font>
      <sz val="14"/>
      <color theme="1"/>
      <name val="Calibri"/>
      <scheme val="minor"/>
    </font>
    <font>
      <sz val="14"/>
      <color rgb="FF000000"/>
      <name val="Calibri"/>
      <scheme val="minor"/>
    </font>
    <font>
      <vertAlign val="superscript"/>
      <sz val="11"/>
      <color theme="1"/>
      <name val="Calibri"/>
      <scheme val="minor"/>
    </font>
    <font>
      <b/>
      <sz val="16"/>
      <color theme="1"/>
      <name val="Calibri"/>
      <scheme val="minor"/>
    </font>
    <font>
      <vertAlign val="superscript"/>
      <sz val="14"/>
      <color theme="1"/>
      <name val="Calibri"/>
      <scheme val="minor"/>
    </font>
    <font>
      <sz val="16"/>
      <color theme="1"/>
      <name val="Calibri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D9D9D9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4">
    <xf numFmtId="0" fontId="0" fillId="0" borderId="0" xfId="0"/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164" fontId="0" fillId="2" borderId="1" xfId="0" applyNumberForma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0" xfId="0" applyFill="1"/>
    <xf numFmtId="1" fontId="0" fillId="0" borderId="1" xfId="0" applyNumberFormat="1" applyFill="1" applyBorder="1"/>
    <xf numFmtId="1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0" fillId="2" borderId="1" xfId="0" applyNumberFormat="1" applyFill="1" applyBorder="1"/>
    <xf numFmtId="0" fontId="1" fillId="0" borderId="1" xfId="0" applyFont="1" applyFill="1" applyBorder="1"/>
    <xf numFmtId="0" fontId="0" fillId="4" borderId="1" xfId="0" applyFill="1" applyBorder="1"/>
    <xf numFmtId="0" fontId="0" fillId="4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0" fillId="4" borderId="1" xfId="0" applyNumberFormat="1" applyFill="1" applyBorder="1"/>
    <xf numFmtId="0" fontId="0" fillId="0" borderId="0" xfId="0" applyAlignment="1">
      <alignment wrapText="1"/>
    </xf>
    <xf numFmtId="0" fontId="0" fillId="0" borderId="0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/>
    <xf numFmtId="2" fontId="0" fillId="0" borderId="0" xfId="0" applyNumberFormat="1"/>
    <xf numFmtId="166" fontId="0" fillId="0" borderId="0" xfId="0" applyNumberFormat="1"/>
    <xf numFmtId="0" fontId="0" fillId="0" borderId="2" xfId="0" applyBorder="1"/>
    <xf numFmtId="0" fontId="6" fillId="0" borderId="2" xfId="0" applyFon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applyFont="1" applyFill="1" applyBorder="1" applyAlignment="1">
      <alignment vertical="top"/>
    </xf>
    <xf numFmtId="165" fontId="0" fillId="0" borderId="11" xfId="0" applyNumberForma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10" xfId="0" applyFont="1" applyBorder="1"/>
    <xf numFmtId="165" fontId="7" fillId="0" borderId="11" xfId="0" applyNumberFormat="1" applyFont="1" applyBorder="1"/>
    <xf numFmtId="0" fontId="7" fillId="0" borderId="11" xfId="0" applyFont="1" applyBorder="1"/>
    <xf numFmtId="0" fontId="12" fillId="0" borderId="0" xfId="0" applyFont="1"/>
    <xf numFmtId="0" fontId="7" fillId="0" borderId="12" xfId="0" applyFont="1" applyBorder="1"/>
    <xf numFmtId="0" fontId="7" fillId="0" borderId="2" xfId="0" applyFont="1" applyBorder="1"/>
    <xf numFmtId="165" fontId="7" fillId="0" borderId="2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/>
    <xf numFmtId="2" fontId="0" fillId="0" borderId="0" xfId="0" applyNumberFormat="1" applyFont="1"/>
    <xf numFmtId="165" fontId="7" fillId="0" borderId="10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4" fillId="0" borderId="0" xfId="0" applyFont="1"/>
    <xf numFmtId="0" fontId="14" fillId="5" borderId="1" xfId="0" applyFont="1" applyFill="1" applyBorder="1" applyAlignment="1">
      <alignment wrapText="1"/>
    </xf>
    <xf numFmtId="0" fontId="14" fillId="6" borderId="6" xfId="0" applyFont="1" applyFill="1" applyBorder="1"/>
    <xf numFmtId="0" fontId="14" fillId="7" borderId="6" xfId="0" applyFont="1" applyFill="1" applyBorder="1" applyAlignment="1">
      <alignment wrapText="1"/>
    </xf>
    <xf numFmtId="0" fontId="14" fillId="5" borderId="6" xfId="0" applyFont="1" applyFill="1" applyBorder="1"/>
    <xf numFmtId="0" fontId="14" fillId="5" borderId="6" xfId="0" applyFont="1" applyFill="1" applyBorder="1" applyAlignment="1">
      <alignment wrapText="1"/>
    </xf>
    <xf numFmtId="0" fontId="14" fillId="5" borderId="13" xfId="0" applyFont="1" applyFill="1" applyBorder="1"/>
    <xf numFmtId="0" fontId="14" fillId="6" borderId="11" xfId="0" applyFont="1" applyFill="1" applyBorder="1"/>
    <xf numFmtId="0" fontId="14" fillId="7" borderId="11" xfId="0" applyFont="1" applyFill="1" applyBorder="1"/>
    <xf numFmtId="164" fontId="14" fillId="5" borderId="11" xfId="0" applyNumberFormat="1" applyFont="1" applyFill="1" applyBorder="1"/>
    <xf numFmtId="0" fontId="14" fillId="7" borderId="11" xfId="0" applyFont="1" applyFill="1" applyBorder="1" applyAlignment="1">
      <alignment wrapText="1"/>
    </xf>
    <xf numFmtId="0" fontId="14" fillId="5" borderId="11" xfId="0" applyFont="1" applyFill="1" applyBorder="1"/>
  </cellXfs>
  <cellStyles count="1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#5</a:t>
            </a:r>
          </a:p>
        </c:rich>
      </c:tx>
      <c:layout>
        <c:manualLayout>
          <c:xMode val="edge"/>
          <c:yMode val="edge"/>
          <c:x val="0.159269361370788"/>
          <c:y val="0.031363088057901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5'!$N$64:$N$71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5'!$P$64:$P$71</c:f>
              <c:numCache>
                <c:formatCode>0.0</c:formatCode>
                <c:ptCount val="8"/>
                <c:pt idx="0">
                  <c:v>0.341597215023175</c:v>
                </c:pt>
                <c:pt idx="1">
                  <c:v>-0.256902724512002</c:v>
                </c:pt>
                <c:pt idx="2">
                  <c:v>-0.156399635614364</c:v>
                </c:pt>
                <c:pt idx="3">
                  <c:v>0.643106481716055</c:v>
                </c:pt>
                <c:pt idx="4">
                  <c:v>2.141615627479254</c:v>
                </c:pt>
                <c:pt idx="5">
                  <c:v>4.33912780167534</c:v>
                </c:pt>
                <c:pt idx="6">
                  <c:v>7.2356430043041</c:v>
                </c:pt>
                <c:pt idx="7">
                  <c:v>8.946026741280843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5'!$N$64:$N$71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5'!$Q$64:$Q$71</c:f>
              <c:numCache>
                <c:formatCode>0.0</c:formatCode>
                <c:ptCount val="8"/>
                <c:pt idx="0">
                  <c:v>-6.528056813919099</c:v>
                </c:pt>
                <c:pt idx="1">
                  <c:v>-8.690017983657306</c:v>
                </c:pt>
                <c:pt idx="2">
                  <c:v>-10.85197915339553</c:v>
                </c:pt>
                <c:pt idx="3">
                  <c:v>-13.01394032313376</c:v>
                </c:pt>
                <c:pt idx="4">
                  <c:v>-15.17590149287195</c:v>
                </c:pt>
                <c:pt idx="5">
                  <c:v>-17.33786266261017</c:v>
                </c:pt>
                <c:pt idx="6">
                  <c:v>-19.4998238323484</c:v>
                </c:pt>
                <c:pt idx="7">
                  <c:v>-20.58080441721747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5'!$N$64:$N$71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5'!$R$64:$R$71</c:f>
              <c:numCache>
                <c:formatCode>0.0</c:formatCode>
                <c:ptCount val="8"/>
                <c:pt idx="0">
                  <c:v>-6.869654028942274</c:v>
                </c:pt>
                <c:pt idx="1">
                  <c:v>-8.433115259145305</c:v>
                </c:pt>
                <c:pt idx="2">
                  <c:v>-10.69557951778117</c:v>
                </c:pt>
                <c:pt idx="3">
                  <c:v>-13.65704680484981</c:v>
                </c:pt>
                <c:pt idx="4">
                  <c:v>-17.3175171203512</c:v>
                </c:pt>
                <c:pt idx="5">
                  <c:v>-21.67699046428551</c:v>
                </c:pt>
                <c:pt idx="6">
                  <c:v>-26.7354668366525</c:v>
                </c:pt>
                <c:pt idx="7">
                  <c:v>-29.52683115849832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821560"/>
        <c:axId val="-2012072984"/>
      </c:scatterChart>
      <c:valAx>
        <c:axId val="2134821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12072984"/>
        <c:crosses val="autoZero"/>
        <c:crossBetween val="midCat"/>
      </c:valAx>
      <c:valAx>
        <c:axId val="-2012072984"/>
        <c:scaling>
          <c:orientation val="minMax"/>
          <c:max val="20.0"/>
          <c:min val="-35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2134821560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#3</a:t>
            </a:r>
          </a:p>
        </c:rich>
      </c:tx>
      <c:layout>
        <c:manualLayout>
          <c:xMode val="edge"/>
          <c:yMode val="edge"/>
          <c:x val="0.159269361370788"/>
          <c:y val="0.031363088057901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3'!$P$64:$P$71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3'!$R$64:$R$71</c:f>
              <c:numCache>
                <c:formatCode>0.0</c:formatCode>
                <c:ptCount val="8"/>
                <c:pt idx="0">
                  <c:v>-0.136674274530767</c:v>
                </c:pt>
                <c:pt idx="1">
                  <c:v>-0.204828570333598</c:v>
                </c:pt>
                <c:pt idx="2">
                  <c:v>-0.27298286613643</c:v>
                </c:pt>
                <c:pt idx="3">
                  <c:v>-0.341137161939262</c:v>
                </c:pt>
                <c:pt idx="4">
                  <c:v>-0.409291457742093</c:v>
                </c:pt>
                <c:pt idx="5">
                  <c:v>-0.477445753544854</c:v>
                </c:pt>
                <c:pt idx="6">
                  <c:v>-0.545600049347757</c:v>
                </c:pt>
                <c:pt idx="7">
                  <c:v>-0.579677197249208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3'!$P$64:$P$71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3'!$S$64:$S$71</c:f>
              <c:numCache>
                <c:formatCode>0.0</c:formatCode>
                <c:ptCount val="8"/>
                <c:pt idx="0">
                  <c:v>-2.648857085274054</c:v>
                </c:pt>
                <c:pt idx="1">
                  <c:v>-4.465551103935433</c:v>
                </c:pt>
                <c:pt idx="2">
                  <c:v>-6.282245122596811</c:v>
                </c:pt>
                <c:pt idx="3">
                  <c:v>-8.098939141258189</c:v>
                </c:pt>
                <c:pt idx="4">
                  <c:v>-9.915633159919568</c:v>
                </c:pt>
                <c:pt idx="5">
                  <c:v>-11.73232717858091</c:v>
                </c:pt>
                <c:pt idx="6">
                  <c:v>-13.54902119724229</c:v>
                </c:pt>
                <c:pt idx="7">
                  <c:v>-14.457368206573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3'!$P$64:$P$71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3'!$T$64:$T$71</c:f>
              <c:numCache>
                <c:formatCode>0.0</c:formatCode>
                <c:ptCount val="8"/>
                <c:pt idx="0">
                  <c:v>-2.512182810743288</c:v>
                </c:pt>
                <c:pt idx="1">
                  <c:v>-4.260722533601834</c:v>
                </c:pt>
                <c:pt idx="2">
                  <c:v>-6.009262256460381</c:v>
                </c:pt>
                <c:pt idx="3">
                  <c:v>-7.757801979318928</c:v>
                </c:pt>
                <c:pt idx="4">
                  <c:v>-9.506341702177474</c:v>
                </c:pt>
                <c:pt idx="5">
                  <c:v>-11.25488142503606</c:v>
                </c:pt>
                <c:pt idx="6">
                  <c:v>-13.00342114789453</c:v>
                </c:pt>
                <c:pt idx="7">
                  <c:v>-13.87769100932379</c:v>
                </c:pt>
              </c:numCache>
            </c:numRef>
          </c:yVal>
          <c:smooth val="0"/>
        </c:ser>
        <c:ser>
          <c:idx val="3"/>
          <c:order val="3"/>
          <c:tx>
            <c:v>Polynomial 4 point - polynomial 9 point</c:v>
          </c:tx>
          <c:spPr>
            <a:ln w="47625">
              <a:noFill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'BED 3'!$P$65:$P$71</c:f>
              <c:numCache>
                <c:formatCode>General</c:formatCode>
                <c:ptCount val="7"/>
                <c:pt idx="0">
                  <c:v>62.17781786450782</c:v>
                </c:pt>
                <c:pt idx="1">
                  <c:v>124.3556357290156</c:v>
                </c:pt>
                <c:pt idx="2">
                  <c:v>186.5334535935235</c:v>
                </c:pt>
                <c:pt idx="3">
                  <c:v>248.7112714580313</c:v>
                </c:pt>
                <c:pt idx="4">
                  <c:v>310.8890893225391</c:v>
                </c:pt>
                <c:pt idx="5">
                  <c:v>373.066907187047</c:v>
                </c:pt>
                <c:pt idx="6">
                  <c:v>404.1558161193008</c:v>
                </c:pt>
              </c:numCache>
            </c:numRef>
          </c:xVal>
          <c:yVal>
            <c:numRef>
              <c:f>'BED 3'!$J$65:$J$72</c:f>
              <c:numCache>
                <c:formatCode>0.00</c:formatCode>
                <c:ptCount val="8"/>
                <c:pt idx="0">
                  <c:v>-0.137040000000001</c:v>
                </c:pt>
                <c:pt idx="1">
                  <c:v>0.00182624999999881</c:v>
                </c:pt>
                <c:pt idx="2">
                  <c:v>0.0685299999999973</c:v>
                </c:pt>
                <c:pt idx="3">
                  <c:v>0.0630712500000001</c:v>
                </c:pt>
                <c:pt idx="4">
                  <c:v>-0.0145500000000034</c:v>
                </c:pt>
                <c:pt idx="5">
                  <c:v>-0.164333750000008</c:v>
                </c:pt>
                <c:pt idx="6">
                  <c:v>-0.386279999999999</c:v>
                </c:pt>
                <c:pt idx="7">
                  <c:v>-0.524314062500004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3253032"/>
        <c:axId val="-2028327832"/>
      </c:scatterChart>
      <c:valAx>
        <c:axId val="-2023253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28327832"/>
        <c:crosses val="autoZero"/>
        <c:crossBetween val="midCat"/>
      </c:valAx>
      <c:valAx>
        <c:axId val="-2028327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23253032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3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BED 3, 4 point calibration</c:v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0.0327186350518053"/>
                  <c:y val="0.341381846984175"/>
                </c:manualLayout>
              </c:layout>
              <c:numFmt formatCode="#,##0.0000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3'!$B$6:$J$6</c:f>
              <c:numCache>
                <c:formatCode>General</c:formatCode>
                <c:ptCount val="9"/>
                <c:pt idx="0">
                  <c:v>0.51</c:v>
                </c:pt>
                <c:pt idx="1">
                  <c:v>0.72</c:v>
                </c:pt>
                <c:pt idx="2">
                  <c:v>0.92</c:v>
                </c:pt>
                <c:pt idx="3">
                  <c:v>1.13</c:v>
                </c:pt>
              </c:numCache>
            </c:numRef>
          </c:xVal>
          <c:yVal>
            <c:numRef>
              <c:f>'BED 3'!$B$18:$J$18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ser>
          <c:idx val="1"/>
          <c:order val="1"/>
          <c:tx>
            <c:v>BED 3, 9 point calibration</c:v>
          </c:tx>
          <c:spPr>
            <a:ln w="28575">
              <a:noFill/>
            </a:ln>
          </c:spPr>
          <c:trendline>
            <c:spPr>
              <a:ln>
                <a:solidFill>
                  <a:schemeClr val="accent2"/>
                </a:solidFill>
              </a:ln>
            </c:spPr>
            <c:trendlineType val="poly"/>
            <c:order val="2"/>
            <c:forward val="1.4"/>
            <c:dispRSqr val="1"/>
            <c:dispEq val="1"/>
            <c:trendlineLbl>
              <c:layout>
                <c:manualLayout>
                  <c:x val="-0.181252538092276"/>
                  <c:y val="0.0346241375055124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</c:trendlineLbl>
          </c:trendline>
          <c:xVal>
            <c:numRef>
              <c:f>'BED 3'!$B$7:$J$7</c:f>
              <c:numCache>
                <c:formatCode>General</c:formatCode>
                <c:ptCount val="9"/>
                <c:pt idx="0">
                  <c:v>0.5105</c:v>
                </c:pt>
                <c:pt idx="1">
                  <c:v>0.7116</c:v>
                </c:pt>
                <c:pt idx="2">
                  <c:v>0.9193</c:v>
                </c:pt>
                <c:pt idx="3">
                  <c:v>1.1289</c:v>
                </c:pt>
                <c:pt idx="4">
                  <c:v>1.3378</c:v>
                </c:pt>
                <c:pt idx="5">
                  <c:v>1.5401</c:v>
                </c:pt>
                <c:pt idx="6">
                  <c:v>1.7423</c:v>
                </c:pt>
                <c:pt idx="7">
                  <c:v>1.9378</c:v>
                </c:pt>
                <c:pt idx="8">
                  <c:v>2.1316</c:v>
                </c:pt>
              </c:numCache>
            </c:numRef>
          </c:xVal>
          <c:yVal>
            <c:numRef>
              <c:f>'BED 3'!$B$4:$J$4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8525304"/>
        <c:axId val="-2116911640"/>
      </c:scatterChart>
      <c:valAx>
        <c:axId val="-202852530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116911640"/>
        <c:crosses val="autoZero"/>
        <c:crossBetween val="midCat"/>
      </c:valAx>
      <c:valAx>
        <c:axId val="-2116911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852530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89628817087519"/>
                  <c:y val="0.00278262728471158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3'!$U$16:$U$23</c:f>
              <c:numCache>
                <c:formatCode>0.000</c:formatCode>
                <c:ptCount val="8"/>
                <c:pt idx="0">
                  <c:v>0.0</c:v>
                </c:pt>
                <c:pt idx="1">
                  <c:v>0.5</c:v>
                </c:pt>
                <c:pt idx="2">
                  <c:v>0.55714285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'BED 3'!$Z$16:$Z$23</c:f>
              <c:numCache>
                <c:formatCode>General</c:formatCode>
                <c:ptCount val="8"/>
                <c:pt idx="0">
                  <c:v>-12.5</c:v>
                </c:pt>
                <c:pt idx="1">
                  <c:v>0.0</c:v>
                </c:pt>
                <c:pt idx="2">
                  <c:v>1.428571249999999</c:v>
                </c:pt>
                <c:pt idx="3">
                  <c:v>18.75</c:v>
                </c:pt>
                <c:pt idx="4">
                  <c:v>50.0</c:v>
                </c:pt>
                <c:pt idx="5">
                  <c:v>81.25</c:v>
                </c:pt>
                <c:pt idx="6">
                  <c:v>100.0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9497784"/>
        <c:axId val="-2010513208"/>
      </c:scatterChart>
      <c:valAx>
        <c:axId val="-2009497784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10513208"/>
        <c:crosses val="autoZero"/>
        <c:crossBetween val="midCat"/>
      </c:valAx>
      <c:valAx>
        <c:axId val="-2010513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094977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3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BED# 3, 4 point calibration</c:v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0.0556711457831394"/>
                  <c:y val="0.31708420662942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3'!$B$6:$J$6</c:f>
              <c:numCache>
                <c:formatCode>General</c:formatCode>
                <c:ptCount val="9"/>
                <c:pt idx="0">
                  <c:v>0.51</c:v>
                </c:pt>
                <c:pt idx="1">
                  <c:v>0.72</c:v>
                </c:pt>
                <c:pt idx="2">
                  <c:v>0.92</c:v>
                </c:pt>
                <c:pt idx="3">
                  <c:v>1.13</c:v>
                </c:pt>
              </c:numCache>
            </c:numRef>
          </c:xVal>
          <c:yVal>
            <c:numRef>
              <c:f>'BED 3'!$B$18:$J$18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ser>
          <c:idx val="1"/>
          <c:order val="1"/>
          <c:tx>
            <c:v>BED# 3, 9 point calibration</c:v>
          </c:tx>
          <c:spPr>
            <a:ln w="28575">
              <a:noFill/>
            </a:ln>
          </c:spPr>
          <c:trendline>
            <c:spPr>
              <a:ln>
                <a:solidFill>
                  <a:schemeClr val="accent2"/>
                </a:solidFill>
              </a:ln>
            </c:spPr>
            <c:trendlineType val="linear"/>
            <c:forward val="1.4"/>
            <c:dispRSqr val="1"/>
            <c:dispEq val="1"/>
            <c:trendlineLbl>
              <c:layout>
                <c:manualLayout>
                  <c:x val="-0.244821148789687"/>
                  <c:y val="0.0649961879489444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</c:trendlineLbl>
          </c:trendline>
          <c:xVal>
            <c:numRef>
              <c:f>'BED 3'!$B$7:$J$7</c:f>
              <c:numCache>
                <c:formatCode>General</c:formatCode>
                <c:ptCount val="9"/>
                <c:pt idx="0">
                  <c:v>0.5105</c:v>
                </c:pt>
                <c:pt idx="1">
                  <c:v>0.7116</c:v>
                </c:pt>
                <c:pt idx="2">
                  <c:v>0.9193</c:v>
                </c:pt>
                <c:pt idx="3">
                  <c:v>1.1289</c:v>
                </c:pt>
                <c:pt idx="4">
                  <c:v>1.3378</c:v>
                </c:pt>
                <c:pt idx="5">
                  <c:v>1.5401</c:v>
                </c:pt>
                <c:pt idx="6">
                  <c:v>1.7423</c:v>
                </c:pt>
                <c:pt idx="7">
                  <c:v>1.9378</c:v>
                </c:pt>
                <c:pt idx="8">
                  <c:v>2.1316</c:v>
                </c:pt>
              </c:numCache>
            </c:numRef>
          </c:xVal>
          <c:yVal>
            <c:numRef>
              <c:f>'BED 3'!$B$4:$J$4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3914328"/>
        <c:axId val="-2013911448"/>
      </c:scatterChart>
      <c:valAx>
        <c:axId val="-20139143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13911448"/>
        <c:crosses val="autoZero"/>
        <c:crossBetween val="midCat"/>
      </c:valAx>
      <c:valAx>
        <c:axId val="-2013911448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39143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#3</a:t>
            </a:r>
          </a:p>
        </c:rich>
      </c:tx>
      <c:layout>
        <c:manualLayout>
          <c:xMode val="edge"/>
          <c:yMode val="edge"/>
          <c:x val="0.159269361370788"/>
          <c:y val="0.031363088057901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3'!$P$64:$P$71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3'!$R$64:$R$71</c:f>
              <c:numCache>
                <c:formatCode>0.0</c:formatCode>
                <c:ptCount val="8"/>
                <c:pt idx="0">
                  <c:v>-0.136674274530767</c:v>
                </c:pt>
                <c:pt idx="1">
                  <c:v>-0.204828570333598</c:v>
                </c:pt>
                <c:pt idx="2">
                  <c:v>-0.27298286613643</c:v>
                </c:pt>
                <c:pt idx="3">
                  <c:v>-0.341137161939262</c:v>
                </c:pt>
                <c:pt idx="4">
                  <c:v>-0.409291457742093</c:v>
                </c:pt>
                <c:pt idx="5">
                  <c:v>-0.477445753544854</c:v>
                </c:pt>
                <c:pt idx="6">
                  <c:v>-0.545600049347757</c:v>
                </c:pt>
                <c:pt idx="7">
                  <c:v>-0.579677197249208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3'!$P$64:$P$71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3'!$S$64:$S$71</c:f>
              <c:numCache>
                <c:formatCode>0.0</c:formatCode>
                <c:ptCount val="8"/>
                <c:pt idx="0">
                  <c:v>-2.648857085274054</c:v>
                </c:pt>
                <c:pt idx="1">
                  <c:v>-4.465551103935433</c:v>
                </c:pt>
                <c:pt idx="2">
                  <c:v>-6.282245122596811</c:v>
                </c:pt>
                <c:pt idx="3">
                  <c:v>-8.098939141258189</c:v>
                </c:pt>
                <c:pt idx="4">
                  <c:v>-9.915633159919568</c:v>
                </c:pt>
                <c:pt idx="5">
                  <c:v>-11.73232717858091</c:v>
                </c:pt>
                <c:pt idx="6">
                  <c:v>-13.54902119724229</c:v>
                </c:pt>
                <c:pt idx="7">
                  <c:v>-14.457368206573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3'!$P$64:$P$71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3'!$T$64:$T$71</c:f>
              <c:numCache>
                <c:formatCode>0.0</c:formatCode>
                <c:ptCount val="8"/>
                <c:pt idx="0">
                  <c:v>-2.512182810743288</c:v>
                </c:pt>
                <c:pt idx="1">
                  <c:v>-4.260722533601834</c:v>
                </c:pt>
                <c:pt idx="2">
                  <c:v>-6.009262256460381</c:v>
                </c:pt>
                <c:pt idx="3">
                  <c:v>-7.757801979318928</c:v>
                </c:pt>
                <c:pt idx="4">
                  <c:v>-9.506341702177474</c:v>
                </c:pt>
                <c:pt idx="5">
                  <c:v>-11.25488142503606</c:v>
                </c:pt>
                <c:pt idx="6">
                  <c:v>-13.00342114789453</c:v>
                </c:pt>
                <c:pt idx="7">
                  <c:v>-13.87769100932379</c:v>
                </c:pt>
              </c:numCache>
            </c:numRef>
          </c:yVal>
          <c:smooth val="0"/>
        </c:ser>
        <c:ser>
          <c:idx val="3"/>
          <c:order val="3"/>
          <c:tx>
            <c:v>Polynomial 4 point - polynomial 9 point</c:v>
          </c:tx>
          <c:spPr>
            <a:ln w="47625">
              <a:noFill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'BED 3'!$P$65:$P$71</c:f>
              <c:numCache>
                <c:formatCode>General</c:formatCode>
                <c:ptCount val="7"/>
                <c:pt idx="0">
                  <c:v>62.17781786450782</c:v>
                </c:pt>
                <c:pt idx="1">
                  <c:v>124.3556357290156</c:v>
                </c:pt>
                <c:pt idx="2">
                  <c:v>186.5334535935235</c:v>
                </c:pt>
                <c:pt idx="3">
                  <c:v>248.7112714580313</c:v>
                </c:pt>
                <c:pt idx="4">
                  <c:v>310.8890893225391</c:v>
                </c:pt>
                <c:pt idx="5">
                  <c:v>373.066907187047</c:v>
                </c:pt>
                <c:pt idx="6">
                  <c:v>404.1558161193008</c:v>
                </c:pt>
              </c:numCache>
            </c:numRef>
          </c:xVal>
          <c:yVal>
            <c:numRef>
              <c:f>'BED 3'!$J$65:$J$72</c:f>
              <c:numCache>
                <c:formatCode>0.00</c:formatCode>
                <c:ptCount val="8"/>
                <c:pt idx="0">
                  <c:v>-0.137040000000001</c:v>
                </c:pt>
                <c:pt idx="1">
                  <c:v>0.00182624999999881</c:v>
                </c:pt>
                <c:pt idx="2">
                  <c:v>0.0685299999999973</c:v>
                </c:pt>
                <c:pt idx="3">
                  <c:v>0.0630712500000001</c:v>
                </c:pt>
                <c:pt idx="4">
                  <c:v>-0.0145500000000034</c:v>
                </c:pt>
                <c:pt idx="5">
                  <c:v>-0.164333750000008</c:v>
                </c:pt>
                <c:pt idx="6">
                  <c:v>-0.386279999999999</c:v>
                </c:pt>
                <c:pt idx="7">
                  <c:v>-0.524314062500004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3565224"/>
        <c:axId val="-2054831832"/>
      </c:scatterChart>
      <c:valAx>
        <c:axId val="2133565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54831832"/>
        <c:crosses val="autoZero"/>
        <c:crossBetween val="midCat"/>
      </c:valAx>
      <c:valAx>
        <c:axId val="-2054831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2133565224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4 sensor Pressure [bar] vs. Vsens [V]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BED#4, polynomial 4 point</c:v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-0.102991436775924"/>
                  <c:y val="0.0903525453691471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4'!$B$7:$J$7</c:f>
              <c:numCache>
                <c:formatCode>General</c:formatCode>
                <c:ptCount val="9"/>
                <c:pt idx="0">
                  <c:v>0.4935</c:v>
                </c:pt>
                <c:pt idx="1">
                  <c:v>0.7</c:v>
                </c:pt>
                <c:pt idx="2">
                  <c:v>0.9</c:v>
                </c:pt>
                <c:pt idx="3">
                  <c:v>1.1</c:v>
                </c:pt>
              </c:numCache>
            </c:numRef>
          </c:xVal>
          <c:yVal>
            <c:numRef>
              <c:f>'BED 4'!$B$18:$J$18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ser>
          <c:idx val="1"/>
          <c:order val="1"/>
          <c:tx>
            <c:v>BED# 4, polynomial 9 point</c:v>
          </c:tx>
          <c:spPr>
            <a:ln w="28575">
              <a:noFill/>
            </a:ln>
          </c:spPr>
          <c:trendline>
            <c:spPr>
              <a:ln>
                <a:solidFill>
                  <a:schemeClr val="accent2"/>
                </a:solidFill>
              </a:ln>
            </c:spPr>
            <c:trendlineType val="poly"/>
            <c:order val="2"/>
            <c:forward val="1.3"/>
            <c:dispRSqr val="1"/>
            <c:dispEq val="1"/>
            <c:trendlineLbl>
              <c:layout>
                <c:manualLayout>
                  <c:x val="0.100908902419358"/>
                  <c:y val="0.3414657886354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</c:trendlineLbl>
          </c:trendline>
          <c:xVal>
            <c:numRef>
              <c:f>'BED 4'!$B$8:$J$8</c:f>
              <c:numCache>
                <c:formatCode>General</c:formatCode>
                <c:ptCount val="9"/>
                <c:pt idx="0">
                  <c:v>0.495</c:v>
                </c:pt>
                <c:pt idx="1">
                  <c:v>0.694</c:v>
                </c:pt>
                <c:pt idx="2">
                  <c:v>0.901</c:v>
                </c:pt>
                <c:pt idx="3">
                  <c:v>1.109</c:v>
                </c:pt>
                <c:pt idx="4">
                  <c:v>1.3175</c:v>
                </c:pt>
                <c:pt idx="5">
                  <c:v>1.517</c:v>
                </c:pt>
                <c:pt idx="6">
                  <c:v>1.718</c:v>
                </c:pt>
                <c:pt idx="7">
                  <c:v>1.912</c:v>
                </c:pt>
                <c:pt idx="8">
                  <c:v>2.106</c:v>
                </c:pt>
              </c:numCache>
            </c:numRef>
          </c:xVal>
          <c:yVal>
            <c:numRef>
              <c:f>'BED 4'!$B$4:$J$4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3862360"/>
        <c:axId val="-2013859480"/>
      </c:scatterChart>
      <c:valAx>
        <c:axId val="-201386236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13859480"/>
        <c:crosses val="autoZero"/>
        <c:crossBetween val="midCat"/>
      </c:valAx>
      <c:valAx>
        <c:axId val="-2013859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38623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89628817087519"/>
                  <c:y val="0.00278262728471158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4'!$U$16:$U$23</c:f>
              <c:numCache>
                <c:formatCode>0.000</c:formatCode>
                <c:ptCount val="8"/>
                <c:pt idx="0">
                  <c:v>0.0</c:v>
                </c:pt>
                <c:pt idx="1">
                  <c:v>0.5</c:v>
                </c:pt>
                <c:pt idx="2">
                  <c:v>0.55714285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'BED 4'!$Z$16:$Z$23</c:f>
              <c:numCache>
                <c:formatCode>General</c:formatCode>
                <c:ptCount val="8"/>
                <c:pt idx="0">
                  <c:v>-12.5</c:v>
                </c:pt>
                <c:pt idx="1">
                  <c:v>0.0</c:v>
                </c:pt>
                <c:pt idx="2">
                  <c:v>1.428571249999999</c:v>
                </c:pt>
                <c:pt idx="3">
                  <c:v>18.75</c:v>
                </c:pt>
                <c:pt idx="4">
                  <c:v>50.0</c:v>
                </c:pt>
                <c:pt idx="5">
                  <c:v>81.25</c:v>
                </c:pt>
                <c:pt idx="6">
                  <c:v>100.0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4715000"/>
        <c:axId val="-2028675896"/>
      </c:scatterChart>
      <c:valAx>
        <c:axId val="-2024715000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28675896"/>
        <c:crosses val="autoZero"/>
        <c:crossBetween val="midCat"/>
      </c:valAx>
      <c:valAx>
        <c:axId val="-2028675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47150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4 sensor Pressure [bar] vs. Vsens [V]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BED# 4, linear 4 point</c:v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0.116785596856721"/>
                  <c:y val="0.216856440166104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4'!$B$7:$J$7</c:f>
              <c:numCache>
                <c:formatCode>General</c:formatCode>
                <c:ptCount val="9"/>
                <c:pt idx="0">
                  <c:v>0.4935</c:v>
                </c:pt>
                <c:pt idx="1">
                  <c:v>0.7</c:v>
                </c:pt>
                <c:pt idx="2">
                  <c:v>0.9</c:v>
                </c:pt>
                <c:pt idx="3">
                  <c:v>1.1</c:v>
                </c:pt>
              </c:numCache>
            </c:numRef>
          </c:xVal>
          <c:yVal>
            <c:numRef>
              <c:f>'BED 4'!$B$18:$J$18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ser>
          <c:idx val="1"/>
          <c:order val="1"/>
          <c:tx>
            <c:v>BED# 4, linear 9 point</c:v>
          </c:tx>
          <c:spPr>
            <a:ln w="28575">
              <a:noFill/>
            </a:ln>
          </c:spPr>
          <c:trendline>
            <c:spPr>
              <a:ln>
                <a:solidFill>
                  <a:schemeClr val="accent2"/>
                </a:solidFill>
              </a:ln>
            </c:spPr>
            <c:trendlineType val="linear"/>
            <c:forward val="1.3"/>
            <c:dispRSqr val="1"/>
            <c:dispEq val="1"/>
            <c:trendlineLbl>
              <c:layout>
                <c:manualLayout>
                  <c:x val="-0.114671825134995"/>
                  <c:y val="0.0472770858902454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</c:trendlineLbl>
          </c:trendline>
          <c:xVal>
            <c:numRef>
              <c:f>'BED 4'!$B$8:$J$8</c:f>
              <c:numCache>
                <c:formatCode>General</c:formatCode>
                <c:ptCount val="9"/>
                <c:pt idx="0">
                  <c:v>0.495</c:v>
                </c:pt>
                <c:pt idx="1">
                  <c:v>0.694</c:v>
                </c:pt>
                <c:pt idx="2">
                  <c:v>0.901</c:v>
                </c:pt>
                <c:pt idx="3">
                  <c:v>1.109</c:v>
                </c:pt>
                <c:pt idx="4">
                  <c:v>1.3175</c:v>
                </c:pt>
                <c:pt idx="5">
                  <c:v>1.517</c:v>
                </c:pt>
                <c:pt idx="6">
                  <c:v>1.718</c:v>
                </c:pt>
                <c:pt idx="7">
                  <c:v>1.912</c:v>
                </c:pt>
                <c:pt idx="8">
                  <c:v>2.106</c:v>
                </c:pt>
              </c:numCache>
            </c:numRef>
          </c:xVal>
          <c:yVal>
            <c:numRef>
              <c:f>'BED 4'!$B$4:$J$4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3809832"/>
        <c:axId val="-2013806984"/>
      </c:scatterChart>
      <c:valAx>
        <c:axId val="-201380983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13806984"/>
        <c:crosses val="autoZero"/>
        <c:crossBetween val="midCat"/>
      </c:valAx>
      <c:valAx>
        <c:axId val="-2013806984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38098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#4</a:t>
            </a:r>
          </a:p>
        </c:rich>
      </c:tx>
      <c:layout>
        <c:manualLayout>
          <c:xMode val="edge"/>
          <c:yMode val="edge"/>
          <c:x val="0.159269361370788"/>
          <c:y val="0.031363088057901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9 point lineal - 9 point Polynomial</c:v>
          </c:tx>
          <c:spPr>
            <a:ln w="47625">
              <a:noFill/>
            </a:ln>
          </c:spPr>
          <c:xVal>
            <c:numRef>
              <c:f>'BED 4'!$P$64:$P$71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4'!$R$64:$R$71</c:f>
              <c:numCache>
                <c:formatCode>0.0</c:formatCode>
                <c:ptCount val="8"/>
                <c:pt idx="0">
                  <c:v>-2.101369715875008</c:v>
                </c:pt>
                <c:pt idx="1">
                  <c:v>-0.171548890082535</c:v>
                </c:pt>
                <c:pt idx="2">
                  <c:v>1.044035341900343</c:v>
                </c:pt>
                <c:pt idx="3">
                  <c:v>1.545382980073625</c:v>
                </c:pt>
                <c:pt idx="4">
                  <c:v>1.332494024437241</c:v>
                </c:pt>
                <c:pt idx="5">
                  <c:v>0.405368474991349</c:v>
                </c:pt>
                <c:pt idx="6">
                  <c:v>-1.235993668264262</c:v>
                </c:pt>
                <c:pt idx="7">
                  <c:v>-2.324513462570571</c:v>
                </c:pt>
              </c:numCache>
            </c:numRef>
          </c:yVal>
          <c:smooth val="0"/>
        </c:ser>
        <c:ser>
          <c:idx val="1"/>
          <c:order val="1"/>
          <c:tx>
            <c:v>9 point Lineal - nominal</c:v>
          </c:tx>
          <c:spPr>
            <a:ln w="47625">
              <a:noFill/>
            </a:ln>
          </c:spPr>
          <c:xVal>
            <c:numRef>
              <c:f>'BED 4'!$P$64:$P$71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4'!$S$64:$S$71</c:f>
              <c:numCache>
                <c:formatCode>0.0</c:formatCode>
                <c:ptCount val="8"/>
                <c:pt idx="0">
                  <c:v>0.426705745114456</c:v>
                </c:pt>
                <c:pt idx="1">
                  <c:v>-0.299815510555225</c:v>
                </c:pt>
                <c:pt idx="2">
                  <c:v>-1.026336766224888</c:v>
                </c:pt>
                <c:pt idx="3">
                  <c:v>-1.752858021894551</c:v>
                </c:pt>
                <c:pt idx="4">
                  <c:v>-2.47937927756425</c:v>
                </c:pt>
                <c:pt idx="5">
                  <c:v>-3.205900533233878</c:v>
                </c:pt>
                <c:pt idx="6">
                  <c:v>-3.932421788903576</c:v>
                </c:pt>
                <c:pt idx="7">
                  <c:v>-4.29568241673839</c:v>
                </c:pt>
              </c:numCache>
            </c:numRef>
          </c:yVal>
          <c:smooth val="0"/>
        </c:ser>
        <c:ser>
          <c:idx val="2"/>
          <c:order val="2"/>
          <c:tx>
            <c:v>9 point Polynomial - nominal</c:v>
          </c:tx>
          <c:spPr>
            <a:ln w="47625">
              <a:noFill/>
            </a:ln>
          </c:spPr>
          <c:xVal>
            <c:numRef>
              <c:f>'BED 4'!$P$64:$P$71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4'!$T$64:$T$71</c:f>
              <c:numCache>
                <c:formatCode>0.0</c:formatCode>
                <c:ptCount val="8"/>
                <c:pt idx="0">
                  <c:v>2.528075460989464</c:v>
                </c:pt>
                <c:pt idx="1">
                  <c:v>-0.12826662047269</c:v>
                </c:pt>
                <c:pt idx="2">
                  <c:v>-2.070372108125231</c:v>
                </c:pt>
                <c:pt idx="3">
                  <c:v>-3.298241001968177</c:v>
                </c:pt>
                <c:pt idx="4">
                  <c:v>-3.811873302001491</c:v>
                </c:pt>
                <c:pt idx="5">
                  <c:v>-3.611269008225227</c:v>
                </c:pt>
                <c:pt idx="6">
                  <c:v>-2.696428120639314</c:v>
                </c:pt>
                <c:pt idx="7">
                  <c:v>-1.971168954167819</c:v>
                </c:pt>
              </c:numCache>
            </c:numRef>
          </c:yVal>
          <c:smooth val="0"/>
        </c:ser>
        <c:ser>
          <c:idx val="3"/>
          <c:order val="3"/>
          <c:tx>
            <c:v>4 point Polynomial - 9 point Polynomial</c:v>
          </c:tx>
          <c:spPr>
            <a:ln w="47625">
              <a:noFill/>
            </a:ln>
          </c:spPr>
          <c:marker>
            <c:symbol val="circle"/>
            <c:size val="9"/>
            <c:spPr>
              <a:solidFill>
                <a:srgbClr val="FFFF00"/>
              </a:solidFill>
            </c:spPr>
          </c:marker>
          <c:xVal>
            <c:numRef>
              <c:f>'BED 4'!$P$64:$P$71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4'!$U$64:$U$71</c:f>
              <c:numCache>
                <c:formatCode>0.0</c:formatCode>
                <c:ptCount val="8"/>
                <c:pt idx="0">
                  <c:v>-1.040384119636086</c:v>
                </c:pt>
                <c:pt idx="1">
                  <c:v>0.170684327819873</c:v>
                </c:pt>
                <c:pt idx="2">
                  <c:v>1.89418504342437</c:v>
                </c:pt>
                <c:pt idx="3">
                  <c:v>4.130118027177421</c:v>
                </c:pt>
                <c:pt idx="4">
                  <c:v>6.878483279079098</c:v>
                </c:pt>
                <c:pt idx="5">
                  <c:v>10.13928079912922</c:v>
                </c:pt>
                <c:pt idx="6">
                  <c:v>13.91251058732794</c:v>
                </c:pt>
                <c:pt idx="7">
                  <c:v>15.99128758198308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1709320"/>
        <c:axId val="-2011707896"/>
      </c:scatterChart>
      <c:valAx>
        <c:axId val="-2011709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11707896"/>
        <c:crosses val="autoZero"/>
        <c:crossBetween val="midCat"/>
      </c:valAx>
      <c:valAx>
        <c:axId val="-2011707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11709320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5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5'!$A$8</c:f>
              <c:strCache>
                <c:ptCount val="1"/>
                <c:pt idx="0">
                  <c:v>BED 5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0.141628259317029"/>
                  <c:y val="0.25200359872925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5'!$B$8:$J$8</c:f>
              <c:numCache>
                <c:formatCode>General</c:formatCode>
                <c:ptCount val="9"/>
                <c:pt idx="0">
                  <c:v>0.528</c:v>
                </c:pt>
                <c:pt idx="1">
                  <c:v>0.734</c:v>
                </c:pt>
                <c:pt idx="2">
                  <c:v>0.94</c:v>
                </c:pt>
                <c:pt idx="3">
                  <c:v>1.15</c:v>
                </c:pt>
              </c:numCache>
            </c:numRef>
          </c:xVal>
          <c:yVal>
            <c:numRef>
              <c:f>'BED 5'!$B$17:$J$17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8471272"/>
        <c:axId val="-2008719736"/>
      </c:scatterChart>
      <c:valAx>
        <c:axId val="-200847127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08719736"/>
        <c:crosses val="autoZero"/>
        <c:crossBetween val="midCat"/>
      </c:valAx>
      <c:valAx>
        <c:axId val="-2008719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0847127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#6</a:t>
            </a:r>
          </a:p>
        </c:rich>
      </c:tx>
      <c:layout>
        <c:manualLayout>
          <c:xMode val="edge"/>
          <c:yMode val="edge"/>
          <c:x val="0.159269361370788"/>
          <c:y val="0.031363088057901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6'!$N$64:$N$71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6'!$P$64:$P$71</c:f>
              <c:numCache>
                <c:formatCode>0.0</c:formatCode>
                <c:ptCount val="8"/>
                <c:pt idx="0">
                  <c:v>-0.513958129079037</c:v>
                </c:pt>
                <c:pt idx="1">
                  <c:v>1.795268071440465</c:v>
                </c:pt>
                <c:pt idx="2">
                  <c:v>3.510447400082531</c:v>
                </c:pt>
                <c:pt idx="3">
                  <c:v>4.631579856847038</c:v>
                </c:pt>
                <c:pt idx="4">
                  <c:v>5.158665441734057</c:v>
                </c:pt>
                <c:pt idx="5">
                  <c:v>5.091704154743534</c:v>
                </c:pt>
                <c:pt idx="6">
                  <c:v>4.43069599587554</c:v>
                </c:pt>
                <c:pt idx="7">
                  <c:v>3.877424339487519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6'!$N$64:$N$71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6'!$Q$64:$Q$71</c:f>
              <c:numCache>
                <c:formatCode>0.0</c:formatCode>
                <c:ptCount val="8"/>
                <c:pt idx="0">
                  <c:v>-2.409884151403618</c:v>
                </c:pt>
                <c:pt idx="1">
                  <c:v>-3.241570420309714</c:v>
                </c:pt>
                <c:pt idx="2">
                  <c:v>-4.073256689215774</c:v>
                </c:pt>
                <c:pt idx="3">
                  <c:v>-4.904942958121834</c:v>
                </c:pt>
                <c:pt idx="4">
                  <c:v>-5.736629227027965</c:v>
                </c:pt>
                <c:pt idx="5">
                  <c:v>-6.568315495934027</c:v>
                </c:pt>
                <c:pt idx="6">
                  <c:v>-7.400001764840087</c:v>
                </c:pt>
                <c:pt idx="7">
                  <c:v>-7.815844899293117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6'!$N$64:$N$71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6'!$R$64:$R$71</c:f>
              <c:numCache>
                <c:formatCode>0.0</c:formatCode>
                <c:ptCount val="8"/>
                <c:pt idx="0">
                  <c:v>-1.895926022324581</c:v>
                </c:pt>
                <c:pt idx="1">
                  <c:v>-5.036838491750178</c:v>
                </c:pt>
                <c:pt idx="2">
                  <c:v>-7.583704089298305</c:v>
                </c:pt>
                <c:pt idx="3">
                  <c:v>-9.536522814968872</c:v>
                </c:pt>
                <c:pt idx="4">
                  <c:v>-10.89529466876202</c:v>
                </c:pt>
                <c:pt idx="5">
                  <c:v>-11.66001965067756</c:v>
                </c:pt>
                <c:pt idx="6">
                  <c:v>-11.83069776071563</c:v>
                </c:pt>
                <c:pt idx="7">
                  <c:v>-11.69326923878064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4624248"/>
        <c:axId val="-2024403576"/>
      </c:scatterChart>
      <c:valAx>
        <c:axId val="-2024624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24403576"/>
        <c:crosses val="autoZero"/>
        <c:crossBetween val="midCat"/>
      </c:valAx>
      <c:valAx>
        <c:axId val="-2024403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24624248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89628817087519"/>
                  <c:y val="0.00278262728471158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5'!$U$16:$U$23</c:f>
              <c:numCache>
                <c:formatCode>0.000</c:formatCode>
                <c:ptCount val="8"/>
                <c:pt idx="0">
                  <c:v>0.0</c:v>
                </c:pt>
                <c:pt idx="1">
                  <c:v>0.5</c:v>
                </c:pt>
                <c:pt idx="2">
                  <c:v>0.55714285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'BED 5'!$Z$16:$Z$23</c:f>
              <c:numCache>
                <c:formatCode>General</c:formatCode>
                <c:ptCount val="8"/>
                <c:pt idx="0">
                  <c:v>-12.5</c:v>
                </c:pt>
                <c:pt idx="1">
                  <c:v>0.0</c:v>
                </c:pt>
                <c:pt idx="2">
                  <c:v>1.428571249999999</c:v>
                </c:pt>
                <c:pt idx="3">
                  <c:v>18.75</c:v>
                </c:pt>
                <c:pt idx="4">
                  <c:v>50.0</c:v>
                </c:pt>
                <c:pt idx="5">
                  <c:v>81.25</c:v>
                </c:pt>
                <c:pt idx="6">
                  <c:v>100.0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8712328"/>
        <c:axId val="-2008710904"/>
      </c:scatterChart>
      <c:valAx>
        <c:axId val="-2008712328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08710904"/>
        <c:crosses val="autoZero"/>
        <c:crossBetween val="midCat"/>
      </c:valAx>
      <c:valAx>
        <c:axId val="-2008710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087123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5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5'!$A$8</c:f>
              <c:strCache>
                <c:ptCount val="1"/>
                <c:pt idx="0">
                  <c:v>BED 5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0.176058900887554"/>
                  <c:y val="0.164061446245297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5'!$B$8:$J$8</c:f>
              <c:numCache>
                <c:formatCode>General</c:formatCode>
                <c:ptCount val="9"/>
                <c:pt idx="0">
                  <c:v>0.528</c:v>
                </c:pt>
                <c:pt idx="1">
                  <c:v>0.734</c:v>
                </c:pt>
                <c:pt idx="2">
                  <c:v>0.94</c:v>
                </c:pt>
                <c:pt idx="3">
                  <c:v>1.15</c:v>
                </c:pt>
              </c:numCache>
            </c:numRef>
          </c:xVal>
          <c:yVal>
            <c:numRef>
              <c:f>'BED 5'!$B$17:$J$17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102968"/>
        <c:axId val="-2012101544"/>
      </c:scatterChart>
      <c:valAx>
        <c:axId val="-201210296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12101544"/>
        <c:crosses val="autoZero"/>
        <c:crossBetween val="midCat"/>
      </c:valAx>
      <c:valAx>
        <c:axId val="-2012101544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21029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#5</a:t>
            </a:r>
          </a:p>
        </c:rich>
      </c:tx>
      <c:layout>
        <c:manualLayout>
          <c:xMode val="edge"/>
          <c:yMode val="edge"/>
          <c:x val="0.159269361370788"/>
          <c:y val="0.031363088057901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5'!$N$64:$N$71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5'!$P$64:$P$71</c:f>
              <c:numCache>
                <c:formatCode>0.0</c:formatCode>
                <c:ptCount val="8"/>
                <c:pt idx="0">
                  <c:v>0.341597215023175</c:v>
                </c:pt>
                <c:pt idx="1">
                  <c:v>-0.256902724512002</c:v>
                </c:pt>
                <c:pt idx="2">
                  <c:v>-0.156399635614364</c:v>
                </c:pt>
                <c:pt idx="3">
                  <c:v>0.643106481716055</c:v>
                </c:pt>
                <c:pt idx="4">
                  <c:v>2.141615627479254</c:v>
                </c:pt>
                <c:pt idx="5">
                  <c:v>4.33912780167534</c:v>
                </c:pt>
                <c:pt idx="6">
                  <c:v>7.2356430043041</c:v>
                </c:pt>
                <c:pt idx="7">
                  <c:v>8.946026741280843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5'!$N$64:$N$71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5'!$Q$64:$Q$71</c:f>
              <c:numCache>
                <c:formatCode>0.0</c:formatCode>
                <c:ptCount val="8"/>
                <c:pt idx="0">
                  <c:v>-6.528056813919099</c:v>
                </c:pt>
                <c:pt idx="1">
                  <c:v>-8.690017983657306</c:v>
                </c:pt>
                <c:pt idx="2">
                  <c:v>-10.85197915339553</c:v>
                </c:pt>
                <c:pt idx="3">
                  <c:v>-13.01394032313376</c:v>
                </c:pt>
                <c:pt idx="4">
                  <c:v>-15.17590149287195</c:v>
                </c:pt>
                <c:pt idx="5">
                  <c:v>-17.33786266261017</c:v>
                </c:pt>
                <c:pt idx="6">
                  <c:v>-19.4998238323484</c:v>
                </c:pt>
                <c:pt idx="7">
                  <c:v>-20.58080441721747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5'!$N$64:$N$71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5'!$R$64:$R$71</c:f>
              <c:numCache>
                <c:formatCode>0.0</c:formatCode>
                <c:ptCount val="8"/>
                <c:pt idx="0">
                  <c:v>-6.869654028942274</c:v>
                </c:pt>
                <c:pt idx="1">
                  <c:v>-8.433115259145305</c:v>
                </c:pt>
                <c:pt idx="2">
                  <c:v>-10.69557951778117</c:v>
                </c:pt>
                <c:pt idx="3">
                  <c:v>-13.65704680484981</c:v>
                </c:pt>
                <c:pt idx="4">
                  <c:v>-17.3175171203512</c:v>
                </c:pt>
                <c:pt idx="5">
                  <c:v>-21.67699046428551</c:v>
                </c:pt>
                <c:pt idx="6">
                  <c:v>-26.7354668366525</c:v>
                </c:pt>
                <c:pt idx="7">
                  <c:v>-29.52683115849832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8512680"/>
        <c:axId val="-2008510904"/>
      </c:scatterChart>
      <c:valAx>
        <c:axId val="-2008512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08510904"/>
        <c:crosses val="autoZero"/>
        <c:crossBetween val="midCat"/>
      </c:valAx>
      <c:valAx>
        <c:axId val="-2008510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08512680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BEDS#6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6'!$A$9</c:f>
              <c:strCache>
                <c:ptCount val="1"/>
                <c:pt idx="0">
                  <c:v>BED 6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0.12914231340307"/>
                  <c:y val="0.442251013756865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6'!$B$9:$J$9</c:f>
              <c:numCache>
                <c:formatCode>General</c:formatCode>
                <c:ptCount val="9"/>
                <c:pt idx="0">
                  <c:v>0.505</c:v>
                </c:pt>
                <c:pt idx="1">
                  <c:v>0.71</c:v>
                </c:pt>
                <c:pt idx="2">
                  <c:v>0.918</c:v>
                </c:pt>
                <c:pt idx="3">
                  <c:v>1.113</c:v>
                </c:pt>
                <c:pt idx="4">
                  <c:v>1.33</c:v>
                </c:pt>
                <c:pt idx="5">
                  <c:v>1.53</c:v>
                </c:pt>
                <c:pt idx="6">
                  <c:v>1.73</c:v>
                </c:pt>
                <c:pt idx="7">
                  <c:v>1.93</c:v>
                </c:pt>
                <c:pt idx="8">
                  <c:v>2.12</c:v>
                </c:pt>
              </c:numCache>
            </c:numRef>
          </c:xVal>
          <c:yVal>
            <c:numRef>
              <c:f>'BED 6'!$B$17:$J$17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063976"/>
        <c:axId val="-2012062552"/>
      </c:scatterChart>
      <c:valAx>
        <c:axId val="-201206397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12062552"/>
        <c:crosses val="autoZero"/>
        <c:crossBetween val="midCat"/>
      </c:valAx>
      <c:valAx>
        <c:axId val="-2012062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20639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89628817087519"/>
                  <c:y val="0.00278262728471158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6'!$U$16:$U$23</c:f>
              <c:numCache>
                <c:formatCode>0.000</c:formatCode>
                <c:ptCount val="8"/>
                <c:pt idx="0">
                  <c:v>0.0</c:v>
                </c:pt>
                <c:pt idx="1">
                  <c:v>0.5</c:v>
                </c:pt>
                <c:pt idx="2">
                  <c:v>0.55714285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'BED 6'!$Z$16:$Z$23</c:f>
              <c:numCache>
                <c:formatCode>General</c:formatCode>
                <c:ptCount val="8"/>
                <c:pt idx="0">
                  <c:v>-12.5</c:v>
                </c:pt>
                <c:pt idx="1">
                  <c:v>0.0</c:v>
                </c:pt>
                <c:pt idx="2">
                  <c:v>1.428571249999999</c:v>
                </c:pt>
                <c:pt idx="3">
                  <c:v>18.75</c:v>
                </c:pt>
                <c:pt idx="4">
                  <c:v>50.0</c:v>
                </c:pt>
                <c:pt idx="5">
                  <c:v>81.25</c:v>
                </c:pt>
                <c:pt idx="6">
                  <c:v>100.0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155912"/>
        <c:axId val="2119338376"/>
      </c:scatterChart>
      <c:valAx>
        <c:axId val="2120155912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2119338376"/>
        <c:crosses val="autoZero"/>
        <c:crossBetween val="midCat"/>
      </c:valAx>
      <c:valAx>
        <c:axId val="2119338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01559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BEDS#6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6'!$A$9</c:f>
              <c:strCache>
                <c:ptCount val="1"/>
                <c:pt idx="0">
                  <c:v>BED 6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0.320835353194508"/>
                  <c:y val="-0.045384582436328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6'!$B$9:$J$9</c:f>
              <c:numCache>
                <c:formatCode>General</c:formatCode>
                <c:ptCount val="9"/>
                <c:pt idx="0">
                  <c:v>0.505</c:v>
                </c:pt>
                <c:pt idx="1">
                  <c:v>0.71</c:v>
                </c:pt>
                <c:pt idx="2">
                  <c:v>0.918</c:v>
                </c:pt>
                <c:pt idx="3">
                  <c:v>1.113</c:v>
                </c:pt>
                <c:pt idx="4">
                  <c:v>1.33</c:v>
                </c:pt>
                <c:pt idx="5">
                  <c:v>1.53</c:v>
                </c:pt>
                <c:pt idx="6">
                  <c:v>1.73</c:v>
                </c:pt>
                <c:pt idx="7">
                  <c:v>1.93</c:v>
                </c:pt>
                <c:pt idx="8">
                  <c:v>2.12</c:v>
                </c:pt>
              </c:numCache>
            </c:numRef>
          </c:xVal>
          <c:yVal>
            <c:numRef>
              <c:f>'BED 6'!$B$17:$J$17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053192"/>
        <c:axId val="-2012051768"/>
      </c:scatterChart>
      <c:valAx>
        <c:axId val="-201205319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12051768"/>
        <c:crosses val="autoZero"/>
        <c:crossBetween val="midCat"/>
      </c:valAx>
      <c:valAx>
        <c:axId val="-2012051768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20531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#6</a:t>
            </a:r>
          </a:p>
        </c:rich>
      </c:tx>
      <c:layout>
        <c:manualLayout>
          <c:xMode val="edge"/>
          <c:yMode val="edge"/>
          <c:x val="0.159269361370788"/>
          <c:y val="0.031363088057901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6'!$N$64:$N$71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6'!$P$64:$P$71</c:f>
              <c:numCache>
                <c:formatCode>0.0</c:formatCode>
                <c:ptCount val="8"/>
                <c:pt idx="0">
                  <c:v>-0.513958129079037</c:v>
                </c:pt>
                <c:pt idx="1">
                  <c:v>1.795268071440465</c:v>
                </c:pt>
                <c:pt idx="2">
                  <c:v>3.510447400082531</c:v>
                </c:pt>
                <c:pt idx="3">
                  <c:v>4.631579856847038</c:v>
                </c:pt>
                <c:pt idx="4">
                  <c:v>5.158665441734057</c:v>
                </c:pt>
                <c:pt idx="5">
                  <c:v>5.091704154743534</c:v>
                </c:pt>
                <c:pt idx="6">
                  <c:v>4.43069599587554</c:v>
                </c:pt>
                <c:pt idx="7">
                  <c:v>3.877424339487519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6'!$N$64:$N$71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6'!$Q$64:$Q$71</c:f>
              <c:numCache>
                <c:formatCode>0.0</c:formatCode>
                <c:ptCount val="8"/>
                <c:pt idx="0">
                  <c:v>-2.409884151403618</c:v>
                </c:pt>
                <c:pt idx="1">
                  <c:v>-3.241570420309714</c:v>
                </c:pt>
                <c:pt idx="2">
                  <c:v>-4.073256689215774</c:v>
                </c:pt>
                <c:pt idx="3">
                  <c:v>-4.904942958121834</c:v>
                </c:pt>
                <c:pt idx="4">
                  <c:v>-5.736629227027965</c:v>
                </c:pt>
                <c:pt idx="5">
                  <c:v>-6.568315495934027</c:v>
                </c:pt>
                <c:pt idx="6">
                  <c:v>-7.400001764840087</c:v>
                </c:pt>
                <c:pt idx="7">
                  <c:v>-7.815844899293117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6'!$N$64:$N$71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6'!$R$64:$R$71</c:f>
              <c:numCache>
                <c:formatCode>0.0</c:formatCode>
                <c:ptCount val="8"/>
                <c:pt idx="0">
                  <c:v>-1.895926022324581</c:v>
                </c:pt>
                <c:pt idx="1">
                  <c:v>-5.036838491750178</c:v>
                </c:pt>
                <c:pt idx="2">
                  <c:v>-7.583704089298305</c:v>
                </c:pt>
                <c:pt idx="3">
                  <c:v>-9.536522814968872</c:v>
                </c:pt>
                <c:pt idx="4">
                  <c:v>-10.89529466876202</c:v>
                </c:pt>
                <c:pt idx="5">
                  <c:v>-11.66001965067756</c:v>
                </c:pt>
                <c:pt idx="6">
                  <c:v>-11.83069776071563</c:v>
                </c:pt>
                <c:pt idx="7">
                  <c:v>-11.69326923878064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777272"/>
        <c:axId val="2119174344"/>
      </c:scatterChart>
      <c:valAx>
        <c:axId val="2119777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2119174344"/>
        <c:crosses val="autoZero"/>
        <c:crossBetween val="midCat"/>
      </c:valAx>
      <c:valAx>
        <c:axId val="2119174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2119777272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2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2'!$A$11</c:f>
              <c:strCache>
                <c:ptCount val="1"/>
                <c:pt idx="0">
                  <c:v>BEDS 2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0.0837588331586334"/>
                  <c:y val="0.361102634572098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2'!$B$11:$J$11</c:f>
              <c:numCache>
                <c:formatCode>0.000</c:formatCode>
                <c:ptCount val="9"/>
                <c:pt idx="0">
                  <c:v>0.484</c:v>
                </c:pt>
                <c:pt idx="1">
                  <c:v>0.684</c:v>
                </c:pt>
                <c:pt idx="2">
                  <c:v>0.892</c:v>
                </c:pt>
                <c:pt idx="3">
                  <c:v>1.095</c:v>
                </c:pt>
                <c:pt idx="4">
                  <c:v>1.302</c:v>
                </c:pt>
                <c:pt idx="5">
                  <c:v>1.502</c:v>
                </c:pt>
                <c:pt idx="6">
                  <c:v>1.703</c:v>
                </c:pt>
                <c:pt idx="7">
                  <c:v>1.895</c:v>
                </c:pt>
                <c:pt idx="8">
                  <c:v>2.09</c:v>
                </c:pt>
              </c:numCache>
            </c:numRef>
          </c:xVal>
          <c:yVal>
            <c:numRef>
              <c:f>'BED 2'!$B$17:$J$17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3896616"/>
        <c:axId val="-2024359464"/>
      </c:scatterChart>
      <c:valAx>
        <c:axId val="-2023896616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24359464"/>
        <c:crosses val="autoZero"/>
        <c:crossBetween val="midCat"/>
      </c:valAx>
      <c:valAx>
        <c:axId val="-2024359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38966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498450050352185"/>
                  <c:y val="0.100079681274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2'!$U$16:$U$23</c:f>
              <c:numCache>
                <c:formatCode>0.000</c:formatCode>
                <c:ptCount val="8"/>
                <c:pt idx="0">
                  <c:v>0.0</c:v>
                </c:pt>
                <c:pt idx="1">
                  <c:v>0.5</c:v>
                </c:pt>
                <c:pt idx="2">
                  <c:v>0.55714285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'BED 2'!$Z$16:$Z$23</c:f>
              <c:numCache>
                <c:formatCode>General</c:formatCode>
                <c:ptCount val="8"/>
                <c:pt idx="0">
                  <c:v>-12.5</c:v>
                </c:pt>
                <c:pt idx="1">
                  <c:v>0.0</c:v>
                </c:pt>
                <c:pt idx="2">
                  <c:v>1.428571249999999</c:v>
                </c:pt>
                <c:pt idx="3">
                  <c:v>18.75</c:v>
                </c:pt>
                <c:pt idx="4">
                  <c:v>50.0</c:v>
                </c:pt>
                <c:pt idx="5">
                  <c:v>81.25</c:v>
                </c:pt>
                <c:pt idx="6">
                  <c:v>100.0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152216"/>
        <c:axId val="-2012149192"/>
      </c:scatterChart>
      <c:valAx>
        <c:axId val="-2012152216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12149192"/>
        <c:crosses val="autoZero"/>
        <c:crossBetween val="midCat"/>
      </c:valAx>
      <c:valAx>
        <c:axId val="-2012149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21522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BEDS#2 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2'!$A$11</c:f>
              <c:strCache>
                <c:ptCount val="1"/>
                <c:pt idx="0">
                  <c:v>BEDS 2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-0.355211347513771"/>
                  <c:y val="-0.046433842977934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2'!$B$11:$J$11</c:f>
              <c:numCache>
                <c:formatCode>0.000</c:formatCode>
                <c:ptCount val="9"/>
                <c:pt idx="0">
                  <c:v>0.484</c:v>
                </c:pt>
                <c:pt idx="1">
                  <c:v>0.684</c:v>
                </c:pt>
                <c:pt idx="2">
                  <c:v>0.892</c:v>
                </c:pt>
                <c:pt idx="3">
                  <c:v>1.095</c:v>
                </c:pt>
                <c:pt idx="4">
                  <c:v>1.302</c:v>
                </c:pt>
                <c:pt idx="5">
                  <c:v>1.502</c:v>
                </c:pt>
                <c:pt idx="6">
                  <c:v>1.703</c:v>
                </c:pt>
                <c:pt idx="7">
                  <c:v>1.895</c:v>
                </c:pt>
                <c:pt idx="8">
                  <c:v>2.09</c:v>
                </c:pt>
              </c:numCache>
            </c:numRef>
          </c:xVal>
          <c:yVal>
            <c:numRef>
              <c:f>'BED 2'!$B$17:$J$17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3353048"/>
        <c:axId val="-2023350088"/>
      </c:scatterChart>
      <c:valAx>
        <c:axId val="-2023353048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23350088"/>
        <c:crosses val="autoZero"/>
        <c:crossBetween val="midCat"/>
      </c:valAx>
      <c:valAx>
        <c:axId val="-2023350088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335304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2'!$N$64:$N$71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2'!$P$64:$P$71</c:f>
              <c:numCache>
                <c:formatCode>0.0</c:formatCode>
                <c:ptCount val="8"/>
                <c:pt idx="0">
                  <c:v>-1.902606842097491</c:v>
                </c:pt>
                <c:pt idx="1">
                  <c:v>-0.101073857312768</c:v>
                </c:pt>
                <c:pt idx="2">
                  <c:v>1.020358155669959</c:v>
                </c:pt>
                <c:pt idx="3">
                  <c:v>1.461689196850707</c:v>
                </c:pt>
                <c:pt idx="4">
                  <c:v>1.222919266229476</c:v>
                </c:pt>
                <c:pt idx="5">
                  <c:v>0.304048363806301</c:v>
                </c:pt>
                <c:pt idx="6">
                  <c:v>-1.294923510418993</c:v>
                </c:pt>
                <c:pt idx="7">
                  <c:v>-2.349447311957303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2'!$N$64:$N$71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2'!$Q$64:$Q$71</c:f>
              <c:numCache>
                <c:formatCode>0.0</c:formatCode>
                <c:ptCount val="8"/>
                <c:pt idx="0">
                  <c:v>2.894784873056489</c:v>
                </c:pt>
                <c:pt idx="1">
                  <c:v>2.444548183878063</c:v>
                </c:pt>
                <c:pt idx="2">
                  <c:v>1.994311494699637</c:v>
                </c:pt>
                <c:pt idx="3">
                  <c:v>1.544074805521211</c:v>
                </c:pt>
                <c:pt idx="4">
                  <c:v>1.093838116342784</c:v>
                </c:pt>
                <c:pt idx="5">
                  <c:v>0.643601427164394</c:v>
                </c:pt>
                <c:pt idx="6">
                  <c:v>0.193364737985932</c:v>
                </c:pt>
                <c:pt idx="7">
                  <c:v>-0.0317536066032986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2'!$N$64:$N$71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2'!$R$64:$R$71</c:f>
              <c:numCache>
                <c:formatCode>0.0</c:formatCode>
                <c:ptCount val="8"/>
                <c:pt idx="0">
                  <c:v>4.79739171515398</c:v>
                </c:pt>
                <c:pt idx="1">
                  <c:v>2.545622041190831</c:v>
                </c:pt>
                <c:pt idx="2">
                  <c:v>0.973953339029678</c:v>
                </c:pt>
                <c:pt idx="3">
                  <c:v>0.082385608670504</c:v>
                </c:pt>
                <c:pt idx="4">
                  <c:v>-0.129081149886691</c:v>
                </c:pt>
                <c:pt idx="5">
                  <c:v>0.339553063358092</c:v>
                </c:pt>
                <c:pt idx="6">
                  <c:v>1.488288248404925</c:v>
                </c:pt>
                <c:pt idx="7">
                  <c:v>2.317693705354004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4641544"/>
        <c:axId val="-2024165912"/>
      </c:scatterChart>
      <c:valAx>
        <c:axId val="-2024641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24165912"/>
        <c:crosses val="autoZero"/>
        <c:crossBetween val="midCat"/>
      </c:valAx>
      <c:valAx>
        <c:axId val="-2024165912"/>
        <c:scaling>
          <c:orientation val="minMax"/>
          <c:max val="8.0"/>
          <c:min val="-14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24641544"/>
        <c:crosses val="autoZero"/>
        <c:crossBetween val="midCat"/>
        <c:majorUnit val="2.0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2'!$N$64:$N$71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2'!$P$64:$P$71</c:f>
              <c:numCache>
                <c:formatCode>0.0</c:formatCode>
                <c:ptCount val="8"/>
                <c:pt idx="0">
                  <c:v>-1.902606842097491</c:v>
                </c:pt>
                <c:pt idx="1">
                  <c:v>-0.101073857312768</c:v>
                </c:pt>
                <c:pt idx="2">
                  <c:v>1.020358155669959</c:v>
                </c:pt>
                <c:pt idx="3">
                  <c:v>1.461689196850707</c:v>
                </c:pt>
                <c:pt idx="4">
                  <c:v>1.222919266229476</c:v>
                </c:pt>
                <c:pt idx="5">
                  <c:v>0.304048363806301</c:v>
                </c:pt>
                <c:pt idx="6">
                  <c:v>-1.294923510418993</c:v>
                </c:pt>
                <c:pt idx="7">
                  <c:v>-2.349447311957303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2'!$N$64:$N$71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2'!$Q$64:$Q$71</c:f>
              <c:numCache>
                <c:formatCode>0.0</c:formatCode>
                <c:ptCount val="8"/>
                <c:pt idx="0">
                  <c:v>2.894784873056489</c:v>
                </c:pt>
                <c:pt idx="1">
                  <c:v>2.444548183878063</c:v>
                </c:pt>
                <c:pt idx="2">
                  <c:v>1.994311494699637</c:v>
                </c:pt>
                <c:pt idx="3">
                  <c:v>1.544074805521211</c:v>
                </c:pt>
                <c:pt idx="4">
                  <c:v>1.093838116342784</c:v>
                </c:pt>
                <c:pt idx="5">
                  <c:v>0.643601427164394</c:v>
                </c:pt>
                <c:pt idx="6">
                  <c:v>0.193364737985932</c:v>
                </c:pt>
                <c:pt idx="7">
                  <c:v>-0.0317536066032986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2'!$N$64:$N$71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2'!$R$64:$R$71</c:f>
              <c:numCache>
                <c:formatCode>0.0</c:formatCode>
                <c:ptCount val="8"/>
                <c:pt idx="0">
                  <c:v>4.79739171515398</c:v>
                </c:pt>
                <c:pt idx="1">
                  <c:v>2.545622041190831</c:v>
                </c:pt>
                <c:pt idx="2">
                  <c:v>0.973953339029678</c:v>
                </c:pt>
                <c:pt idx="3">
                  <c:v>0.082385608670504</c:v>
                </c:pt>
                <c:pt idx="4">
                  <c:v>-0.129081149886691</c:v>
                </c:pt>
                <c:pt idx="5">
                  <c:v>0.339553063358092</c:v>
                </c:pt>
                <c:pt idx="6">
                  <c:v>1.488288248404925</c:v>
                </c:pt>
                <c:pt idx="7">
                  <c:v>2.317693705354004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332728"/>
        <c:axId val="2115211640"/>
      </c:scatterChart>
      <c:valAx>
        <c:axId val="211933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2115211640"/>
        <c:crosses val="autoZero"/>
        <c:crossBetween val="midCat"/>
      </c:valAx>
      <c:valAx>
        <c:axId val="2115211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2119332728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7 sensor Pressure [bar] vs. Vsens [V] </a:t>
            </a:r>
          </a:p>
        </c:rich>
      </c:tx>
      <c:layout>
        <c:manualLayout>
          <c:xMode val="edge"/>
          <c:yMode val="edge"/>
          <c:x val="0.251004651357237"/>
          <c:y val="0.033409255487775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7'!$A$12</c:f>
              <c:strCache>
                <c:ptCount val="1"/>
                <c:pt idx="0">
                  <c:v>BED 7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0.0849906878269593"/>
                  <c:y val="0.225036087735527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7'!$B$12:$J$12</c:f>
              <c:numCache>
                <c:formatCode>0.000</c:formatCode>
                <c:ptCount val="9"/>
                <c:pt idx="0">
                  <c:v>0.497</c:v>
                </c:pt>
                <c:pt idx="1">
                  <c:v>0.694</c:v>
                </c:pt>
                <c:pt idx="2">
                  <c:v>0.899</c:v>
                </c:pt>
                <c:pt idx="3">
                  <c:v>1.106</c:v>
                </c:pt>
                <c:pt idx="4">
                  <c:v>1.312</c:v>
                </c:pt>
                <c:pt idx="5">
                  <c:v>1.512</c:v>
                </c:pt>
                <c:pt idx="6">
                  <c:v>1.711</c:v>
                </c:pt>
                <c:pt idx="7">
                  <c:v>1.907</c:v>
                </c:pt>
                <c:pt idx="8">
                  <c:v>2.1</c:v>
                </c:pt>
              </c:numCache>
            </c:numRef>
          </c:xVal>
          <c:yVal>
            <c:numRef>
              <c:f>'BED 7'!$B$17:$J$17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8460424"/>
        <c:axId val="-2008742872"/>
      </c:scatterChart>
      <c:valAx>
        <c:axId val="-2008460424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08742872"/>
        <c:crosses val="autoZero"/>
        <c:crossBetween val="midCat"/>
      </c:valAx>
      <c:valAx>
        <c:axId val="-2008742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084604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498450050352185"/>
                  <c:y val="0.100079681274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7'!$U$16:$U$23</c:f>
              <c:numCache>
                <c:formatCode>0.000</c:formatCode>
                <c:ptCount val="8"/>
                <c:pt idx="0">
                  <c:v>0.0</c:v>
                </c:pt>
                <c:pt idx="1">
                  <c:v>0.5</c:v>
                </c:pt>
                <c:pt idx="2">
                  <c:v>0.55714285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'BED 7'!$Z$16:$Z$23</c:f>
              <c:numCache>
                <c:formatCode>General</c:formatCode>
                <c:ptCount val="8"/>
                <c:pt idx="0">
                  <c:v>-12.5</c:v>
                </c:pt>
                <c:pt idx="1">
                  <c:v>0.0</c:v>
                </c:pt>
                <c:pt idx="2">
                  <c:v>1.428571249999999</c:v>
                </c:pt>
                <c:pt idx="3">
                  <c:v>18.75</c:v>
                </c:pt>
                <c:pt idx="4">
                  <c:v>50.0</c:v>
                </c:pt>
                <c:pt idx="5">
                  <c:v>81.25</c:v>
                </c:pt>
                <c:pt idx="6">
                  <c:v>100.0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3773944"/>
        <c:axId val="-2013751800"/>
      </c:scatterChart>
      <c:valAx>
        <c:axId val="-2013773944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13751800"/>
        <c:crosses val="autoZero"/>
        <c:crossBetween val="midCat"/>
      </c:valAx>
      <c:valAx>
        <c:axId val="-2013751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3773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BEDS#7 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7'!$A$12</c:f>
              <c:strCache>
                <c:ptCount val="1"/>
                <c:pt idx="0">
                  <c:v>BED 7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-0.355211347513771"/>
                  <c:y val="-0.046433842977934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7'!$B$12:$J$12</c:f>
              <c:numCache>
                <c:formatCode>0.000</c:formatCode>
                <c:ptCount val="9"/>
                <c:pt idx="0">
                  <c:v>0.497</c:v>
                </c:pt>
                <c:pt idx="1">
                  <c:v>0.694</c:v>
                </c:pt>
                <c:pt idx="2">
                  <c:v>0.899</c:v>
                </c:pt>
                <c:pt idx="3">
                  <c:v>1.106</c:v>
                </c:pt>
                <c:pt idx="4">
                  <c:v>1.312</c:v>
                </c:pt>
                <c:pt idx="5">
                  <c:v>1.512</c:v>
                </c:pt>
                <c:pt idx="6">
                  <c:v>1.711</c:v>
                </c:pt>
                <c:pt idx="7">
                  <c:v>1.907</c:v>
                </c:pt>
                <c:pt idx="8">
                  <c:v>2.1</c:v>
                </c:pt>
              </c:numCache>
            </c:numRef>
          </c:xVal>
          <c:yVal>
            <c:numRef>
              <c:f>'BED 7'!$B$17:$J$17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8634264"/>
        <c:axId val="-2008631304"/>
      </c:scatterChart>
      <c:valAx>
        <c:axId val="-2008634264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08631304"/>
        <c:crosses val="autoZero"/>
        <c:crossBetween val="midCat"/>
      </c:valAx>
      <c:valAx>
        <c:axId val="-2008631304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086342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7'!$N$64:$N$71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7'!$P$64:$P$71</c:f>
              <c:numCache>
                <c:formatCode>0.0</c:formatCode>
                <c:ptCount val="8"/>
                <c:pt idx="0">
                  <c:v>-1.714713480721105</c:v>
                </c:pt>
                <c:pt idx="1">
                  <c:v>-0.1428624081631</c:v>
                </c:pt>
                <c:pt idx="2">
                  <c:v>0.845387665918612</c:v>
                </c:pt>
                <c:pt idx="3">
                  <c:v>1.250036741524031</c:v>
                </c:pt>
                <c:pt idx="4">
                  <c:v>1.071084818653298</c:v>
                </c:pt>
                <c:pt idx="5">
                  <c:v>0.308531897306113</c:v>
                </c:pt>
                <c:pt idx="6">
                  <c:v>-1.03762202251717</c:v>
                </c:pt>
                <c:pt idx="7">
                  <c:v>-1.929549356857402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7'!$N$64:$N$71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7'!$Q$64:$Q$71</c:f>
              <c:numCache>
                <c:formatCode>0.0</c:formatCode>
                <c:ptCount val="8"/>
                <c:pt idx="0">
                  <c:v>0.313029515476225</c:v>
                </c:pt>
                <c:pt idx="1">
                  <c:v>-0.110716476327143</c:v>
                </c:pt>
                <c:pt idx="2">
                  <c:v>-0.534462468130528</c:v>
                </c:pt>
                <c:pt idx="3">
                  <c:v>-0.958208459933914</c:v>
                </c:pt>
                <c:pt idx="4">
                  <c:v>-1.381954451737264</c:v>
                </c:pt>
                <c:pt idx="5">
                  <c:v>-1.805700443540685</c:v>
                </c:pt>
                <c:pt idx="6">
                  <c:v>-2.229446435344035</c:v>
                </c:pt>
                <c:pt idx="7">
                  <c:v>-2.441319431245711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7'!$N$64:$N$71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7'!$R$64:$R$71</c:f>
              <c:numCache>
                <c:formatCode>0.0</c:formatCode>
                <c:ptCount val="8"/>
                <c:pt idx="0">
                  <c:v>2.02774299619733</c:v>
                </c:pt>
                <c:pt idx="1">
                  <c:v>0.0321459318359574</c:v>
                </c:pt>
                <c:pt idx="2">
                  <c:v>-1.37985013404914</c:v>
                </c:pt>
                <c:pt idx="3">
                  <c:v>-2.208245201457945</c:v>
                </c:pt>
                <c:pt idx="4">
                  <c:v>-2.453039270390562</c:v>
                </c:pt>
                <c:pt idx="5">
                  <c:v>-2.114232340846799</c:v>
                </c:pt>
                <c:pt idx="6">
                  <c:v>-1.191824412826865</c:v>
                </c:pt>
                <c:pt idx="7">
                  <c:v>-0.511770074388308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9796728"/>
        <c:axId val="-2009791192"/>
      </c:scatterChart>
      <c:valAx>
        <c:axId val="-2009796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09791192"/>
        <c:crosses val="autoZero"/>
        <c:crossBetween val="midCat"/>
      </c:valAx>
      <c:valAx>
        <c:axId val="-2009791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09796728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8 sensor Pressure [bar] vs. Vsens [V] </a:t>
            </a:r>
          </a:p>
        </c:rich>
      </c:tx>
      <c:layout>
        <c:manualLayout>
          <c:xMode val="edge"/>
          <c:yMode val="edge"/>
          <c:x val="0.251004651357237"/>
          <c:y val="0.033409255487775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8'!$A$13</c:f>
              <c:strCache>
                <c:ptCount val="1"/>
                <c:pt idx="0">
                  <c:v>BED 8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0.0849906878269593"/>
                  <c:y val="0.225036087735527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8'!$B$13:$J$13</c:f>
              <c:numCache>
                <c:formatCode>General</c:formatCode>
                <c:ptCount val="9"/>
                <c:pt idx="0">
                  <c:v>0.492</c:v>
                </c:pt>
                <c:pt idx="1">
                  <c:v>0.691</c:v>
                </c:pt>
                <c:pt idx="2">
                  <c:v>0.899</c:v>
                </c:pt>
                <c:pt idx="3">
                  <c:v>1.108</c:v>
                </c:pt>
                <c:pt idx="4">
                  <c:v>1.316</c:v>
                </c:pt>
                <c:pt idx="5">
                  <c:v>1.517</c:v>
                </c:pt>
                <c:pt idx="6">
                  <c:v>1.718</c:v>
                </c:pt>
                <c:pt idx="7">
                  <c:v>1.913</c:v>
                </c:pt>
                <c:pt idx="8">
                  <c:v>2.108</c:v>
                </c:pt>
              </c:numCache>
            </c:numRef>
          </c:xVal>
          <c:yVal>
            <c:numRef>
              <c:f>'BED 8'!$B$17:$J$17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8682728"/>
        <c:axId val="-2008679832"/>
      </c:scatterChart>
      <c:valAx>
        <c:axId val="-20086827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08679832"/>
        <c:crosses val="autoZero"/>
        <c:crossBetween val="midCat"/>
      </c:valAx>
      <c:valAx>
        <c:axId val="-2008679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086827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498450050352185"/>
                  <c:y val="0.100079681274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8'!$U$16:$U$23</c:f>
              <c:numCache>
                <c:formatCode>0.000</c:formatCode>
                <c:ptCount val="8"/>
                <c:pt idx="0">
                  <c:v>0.0</c:v>
                </c:pt>
                <c:pt idx="1">
                  <c:v>0.5</c:v>
                </c:pt>
                <c:pt idx="2">
                  <c:v>0.55714285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'BED 8'!$Z$16:$Z$23</c:f>
              <c:numCache>
                <c:formatCode>General</c:formatCode>
                <c:ptCount val="8"/>
                <c:pt idx="0">
                  <c:v>-12.5</c:v>
                </c:pt>
                <c:pt idx="1">
                  <c:v>0.0</c:v>
                </c:pt>
                <c:pt idx="2">
                  <c:v>1.428571249999999</c:v>
                </c:pt>
                <c:pt idx="3">
                  <c:v>18.75</c:v>
                </c:pt>
                <c:pt idx="4">
                  <c:v>50.0</c:v>
                </c:pt>
                <c:pt idx="5">
                  <c:v>81.25</c:v>
                </c:pt>
                <c:pt idx="6">
                  <c:v>100.0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170264"/>
        <c:axId val="-2012138216"/>
      </c:scatterChart>
      <c:valAx>
        <c:axId val="-2012170264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12138216"/>
        <c:crosses val="autoZero"/>
        <c:crossBetween val="midCat"/>
      </c:valAx>
      <c:valAx>
        <c:axId val="-2012138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21702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8 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8'!$A$13</c:f>
              <c:strCache>
                <c:ptCount val="1"/>
                <c:pt idx="0">
                  <c:v>BED 8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-0.355211347513771"/>
                  <c:y val="-0.046433842977934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8'!$B$13:$J$13</c:f>
              <c:numCache>
                <c:formatCode>General</c:formatCode>
                <c:ptCount val="9"/>
                <c:pt idx="0">
                  <c:v>0.492</c:v>
                </c:pt>
                <c:pt idx="1">
                  <c:v>0.691</c:v>
                </c:pt>
                <c:pt idx="2">
                  <c:v>0.899</c:v>
                </c:pt>
                <c:pt idx="3">
                  <c:v>1.108</c:v>
                </c:pt>
                <c:pt idx="4">
                  <c:v>1.316</c:v>
                </c:pt>
                <c:pt idx="5">
                  <c:v>1.517</c:v>
                </c:pt>
                <c:pt idx="6">
                  <c:v>1.718</c:v>
                </c:pt>
                <c:pt idx="7">
                  <c:v>1.913</c:v>
                </c:pt>
                <c:pt idx="8">
                  <c:v>2.108</c:v>
                </c:pt>
              </c:numCache>
            </c:numRef>
          </c:xVal>
          <c:yVal>
            <c:numRef>
              <c:f>'BED 8'!$B$17:$J$17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8765384"/>
        <c:axId val="-2008762488"/>
      </c:scatterChart>
      <c:valAx>
        <c:axId val="-200876538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08762488"/>
        <c:crosses val="autoZero"/>
        <c:crossBetween val="midCat"/>
      </c:valAx>
      <c:valAx>
        <c:axId val="-2008762488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087653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8'!$N$64:$N$71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8'!$P$64:$P$71</c:f>
              <c:numCache>
                <c:formatCode>0.0</c:formatCode>
                <c:ptCount val="8"/>
                <c:pt idx="0">
                  <c:v>-2.019928216954029</c:v>
                </c:pt>
                <c:pt idx="1">
                  <c:v>-0.153985857401787</c:v>
                </c:pt>
                <c:pt idx="2">
                  <c:v>1.020787878768562</c:v>
                </c:pt>
                <c:pt idx="3">
                  <c:v>1.504392991557053</c:v>
                </c:pt>
                <c:pt idx="4">
                  <c:v>1.296829480963758</c:v>
                </c:pt>
                <c:pt idx="5">
                  <c:v>0.398097346988446</c:v>
                </c:pt>
                <c:pt idx="6">
                  <c:v>-1.191803410368634</c:v>
                </c:pt>
                <c:pt idx="7">
                  <c:v>-2.245942022815418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8'!$N$64:$N$71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8'!$Q$64:$Q$71</c:f>
              <c:numCache>
                <c:formatCode>0.0</c:formatCode>
                <c:ptCount val="8"/>
                <c:pt idx="0">
                  <c:v>1.232717791174087</c:v>
                </c:pt>
                <c:pt idx="1">
                  <c:v>0.319933470361478</c:v>
                </c:pt>
                <c:pt idx="2">
                  <c:v>-0.592850850451149</c:v>
                </c:pt>
                <c:pt idx="3">
                  <c:v>-1.505635171263775</c:v>
                </c:pt>
                <c:pt idx="4">
                  <c:v>-2.418419492076367</c:v>
                </c:pt>
                <c:pt idx="5">
                  <c:v>-3.331203812888994</c:v>
                </c:pt>
                <c:pt idx="6">
                  <c:v>-4.24398813370162</c:v>
                </c:pt>
                <c:pt idx="7">
                  <c:v>-4.700380294107933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8'!$N$64:$N$71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8'!$R$64:$R$71</c:f>
              <c:numCache>
                <c:formatCode>0.0</c:formatCode>
                <c:ptCount val="8"/>
                <c:pt idx="0">
                  <c:v>3.252646008128116</c:v>
                </c:pt>
                <c:pt idx="1">
                  <c:v>0.473919327763265</c:v>
                </c:pt>
                <c:pt idx="2">
                  <c:v>-1.61363872921971</c:v>
                </c:pt>
                <c:pt idx="3">
                  <c:v>-3.010028162820829</c:v>
                </c:pt>
                <c:pt idx="4">
                  <c:v>-3.715248973040125</c:v>
                </c:pt>
                <c:pt idx="5">
                  <c:v>-3.72930115987744</c:v>
                </c:pt>
                <c:pt idx="6">
                  <c:v>-3.052184723332986</c:v>
                </c:pt>
                <c:pt idx="7">
                  <c:v>-2.454438271292516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8612840"/>
        <c:axId val="-2008704056"/>
      </c:scatterChart>
      <c:valAx>
        <c:axId val="-2008612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08704056"/>
        <c:crosses val="autoZero"/>
        <c:crossBetween val="midCat"/>
      </c:valAx>
      <c:valAx>
        <c:axId val="-20087040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08612840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9 sensor Pressure [bar] vs. Vsens [V] </a:t>
            </a:r>
          </a:p>
        </c:rich>
      </c:tx>
      <c:layout>
        <c:manualLayout>
          <c:xMode val="edge"/>
          <c:yMode val="edge"/>
          <c:x val="0.251004651357237"/>
          <c:y val="0.033409255487775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9'!$A$14</c:f>
              <c:strCache>
                <c:ptCount val="1"/>
                <c:pt idx="0">
                  <c:v>BED 9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0.0849906878269593"/>
                  <c:y val="0.225036087735527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9'!$B$14:$J$14</c:f>
              <c:numCache>
                <c:formatCode>General</c:formatCode>
                <c:ptCount val="9"/>
                <c:pt idx="0">
                  <c:v>0.508</c:v>
                </c:pt>
                <c:pt idx="1">
                  <c:v>0.712</c:v>
                </c:pt>
                <c:pt idx="2">
                  <c:v>0.917</c:v>
                </c:pt>
                <c:pt idx="3">
                  <c:v>1.124</c:v>
                </c:pt>
                <c:pt idx="4">
                  <c:v>1.333</c:v>
                </c:pt>
                <c:pt idx="5">
                  <c:v>1.534</c:v>
                </c:pt>
                <c:pt idx="6">
                  <c:v>1.733</c:v>
                </c:pt>
                <c:pt idx="7">
                  <c:v>1.933</c:v>
                </c:pt>
                <c:pt idx="8">
                  <c:v>2.124</c:v>
                </c:pt>
              </c:numCache>
            </c:numRef>
          </c:xVal>
          <c:yVal>
            <c:numRef>
              <c:f>'BED 9'!$B$17:$J$17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4145224"/>
        <c:axId val="-2028064824"/>
      </c:scatterChart>
      <c:valAx>
        <c:axId val="-202414522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28064824"/>
        <c:crosses val="autoZero"/>
        <c:crossBetween val="midCat"/>
      </c:valAx>
      <c:valAx>
        <c:axId val="-2028064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41452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7'!$N$64:$N$71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7'!$P$64:$P$71</c:f>
              <c:numCache>
                <c:formatCode>0.0</c:formatCode>
                <c:ptCount val="8"/>
                <c:pt idx="0">
                  <c:v>-1.714713480721105</c:v>
                </c:pt>
                <c:pt idx="1">
                  <c:v>-0.1428624081631</c:v>
                </c:pt>
                <c:pt idx="2">
                  <c:v>0.845387665918612</c:v>
                </c:pt>
                <c:pt idx="3">
                  <c:v>1.250036741524031</c:v>
                </c:pt>
                <c:pt idx="4">
                  <c:v>1.071084818653298</c:v>
                </c:pt>
                <c:pt idx="5">
                  <c:v>0.308531897306113</c:v>
                </c:pt>
                <c:pt idx="6">
                  <c:v>-1.03762202251717</c:v>
                </c:pt>
                <c:pt idx="7">
                  <c:v>-1.929549356857402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7'!$N$64:$N$71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7'!$Q$64:$Q$71</c:f>
              <c:numCache>
                <c:formatCode>0.0</c:formatCode>
                <c:ptCount val="8"/>
                <c:pt idx="0">
                  <c:v>0.313029515476225</c:v>
                </c:pt>
                <c:pt idx="1">
                  <c:v>-0.110716476327143</c:v>
                </c:pt>
                <c:pt idx="2">
                  <c:v>-0.534462468130528</c:v>
                </c:pt>
                <c:pt idx="3">
                  <c:v>-0.958208459933914</c:v>
                </c:pt>
                <c:pt idx="4">
                  <c:v>-1.381954451737264</c:v>
                </c:pt>
                <c:pt idx="5">
                  <c:v>-1.805700443540685</c:v>
                </c:pt>
                <c:pt idx="6">
                  <c:v>-2.229446435344035</c:v>
                </c:pt>
                <c:pt idx="7">
                  <c:v>-2.441319431245711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7'!$N$64:$N$71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7'!$R$64:$R$71</c:f>
              <c:numCache>
                <c:formatCode>0.0</c:formatCode>
                <c:ptCount val="8"/>
                <c:pt idx="0">
                  <c:v>2.02774299619733</c:v>
                </c:pt>
                <c:pt idx="1">
                  <c:v>0.0321459318359574</c:v>
                </c:pt>
                <c:pt idx="2">
                  <c:v>-1.37985013404914</c:v>
                </c:pt>
                <c:pt idx="3">
                  <c:v>-2.208245201457945</c:v>
                </c:pt>
                <c:pt idx="4">
                  <c:v>-2.453039270390562</c:v>
                </c:pt>
                <c:pt idx="5">
                  <c:v>-2.114232340846799</c:v>
                </c:pt>
                <c:pt idx="6">
                  <c:v>-1.191824412826865</c:v>
                </c:pt>
                <c:pt idx="7">
                  <c:v>-0.511770074388308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8868584"/>
        <c:axId val="-2116646520"/>
      </c:scatterChart>
      <c:valAx>
        <c:axId val="-202886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116646520"/>
        <c:crosses val="autoZero"/>
        <c:crossBetween val="midCat"/>
      </c:valAx>
      <c:valAx>
        <c:axId val="-2116646520"/>
        <c:scaling>
          <c:orientation val="minMax"/>
          <c:max val="8.0"/>
          <c:min val="-14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28868584"/>
        <c:crosses val="autoZero"/>
        <c:crossBetween val="midCat"/>
        <c:majorUnit val="2.0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498450050352185"/>
                  <c:y val="0.100079681274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9'!$U$16:$U$23</c:f>
              <c:numCache>
                <c:formatCode>0.000</c:formatCode>
                <c:ptCount val="8"/>
                <c:pt idx="0">
                  <c:v>0.0</c:v>
                </c:pt>
                <c:pt idx="1">
                  <c:v>0.5</c:v>
                </c:pt>
                <c:pt idx="2">
                  <c:v>0.55714285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'BED 9'!$Z$16:$Z$23</c:f>
              <c:numCache>
                <c:formatCode>General</c:formatCode>
                <c:ptCount val="8"/>
                <c:pt idx="0">
                  <c:v>-12.5</c:v>
                </c:pt>
                <c:pt idx="1">
                  <c:v>0.0</c:v>
                </c:pt>
                <c:pt idx="2">
                  <c:v>1.428571249999999</c:v>
                </c:pt>
                <c:pt idx="3">
                  <c:v>18.75</c:v>
                </c:pt>
                <c:pt idx="4">
                  <c:v>50.0</c:v>
                </c:pt>
                <c:pt idx="5">
                  <c:v>81.25</c:v>
                </c:pt>
                <c:pt idx="6">
                  <c:v>100.0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3137032"/>
        <c:axId val="-2028384600"/>
      </c:scatterChart>
      <c:valAx>
        <c:axId val="-2023137032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28384600"/>
        <c:crosses val="autoZero"/>
        <c:crossBetween val="midCat"/>
      </c:valAx>
      <c:valAx>
        <c:axId val="-2028384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31370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9 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9'!$A$14</c:f>
              <c:strCache>
                <c:ptCount val="1"/>
                <c:pt idx="0">
                  <c:v>BED 9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-0.355211347513771"/>
                  <c:y val="-0.046433842977934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9'!$B$14:$J$14</c:f>
              <c:numCache>
                <c:formatCode>General</c:formatCode>
                <c:ptCount val="9"/>
                <c:pt idx="0">
                  <c:v>0.508</c:v>
                </c:pt>
                <c:pt idx="1">
                  <c:v>0.712</c:v>
                </c:pt>
                <c:pt idx="2">
                  <c:v>0.917</c:v>
                </c:pt>
                <c:pt idx="3">
                  <c:v>1.124</c:v>
                </c:pt>
                <c:pt idx="4">
                  <c:v>1.333</c:v>
                </c:pt>
                <c:pt idx="5">
                  <c:v>1.534</c:v>
                </c:pt>
                <c:pt idx="6">
                  <c:v>1.733</c:v>
                </c:pt>
                <c:pt idx="7">
                  <c:v>1.933</c:v>
                </c:pt>
                <c:pt idx="8">
                  <c:v>2.124</c:v>
                </c:pt>
              </c:numCache>
            </c:numRef>
          </c:xVal>
          <c:yVal>
            <c:numRef>
              <c:f>'BED 9'!$B$17:$J$17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3918856"/>
        <c:axId val="-2023793304"/>
      </c:scatterChart>
      <c:valAx>
        <c:axId val="-202391885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23793304"/>
        <c:crosses val="autoZero"/>
        <c:crossBetween val="midCat"/>
      </c:valAx>
      <c:valAx>
        <c:axId val="-2023793304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391885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9'!$N$64:$N$71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9'!$P$64:$P$71</c:f>
              <c:numCache>
                <c:formatCode>0.0</c:formatCode>
                <c:ptCount val="8"/>
                <c:pt idx="0">
                  <c:v>-2.11721277582942</c:v>
                </c:pt>
                <c:pt idx="1">
                  <c:v>-0.249316765047158</c:v>
                </c:pt>
                <c:pt idx="2">
                  <c:v>0.944447344448069</c:v>
                </c:pt>
                <c:pt idx="3">
                  <c:v>1.464079552656313</c:v>
                </c:pt>
                <c:pt idx="4">
                  <c:v>1.309579859577681</c:v>
                </c:pt>
                <c:pt idx="5">
                  <c:v>0.480948265211943</c:v>
                </c:pt>
                <c:pt idx="6">
                  <c:v>-1.021815230440795</c:v>
                </c:pt>
                <c:pt idx="7">
                  <c:v>-2.025996441249843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9'!$N$64:$N$71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9'!$Q$64:$Q$71</c:f>
              <c:numCache>
                <c:formatCode>0.0</c:formatCode>
                <c:ptCount val="8"/>
                <c:pt idx="0">
                  <c:v>-3.151602953823373</c:v>
                </c:pt>
                <c:pt idx="1">
                  <c:v>-4.022950709062014</c:v>
                </c:pt>
                <c:pt idx="2">
                  <c:v>-4.894298464300655</c:v>
                </c:pt>
                <c:pt idx="3">
                  <c:v>-5.765646219539297</c:v>
                </c:pt>
                <c:pt idx="4">
                  <c:v>-6.636993974777939</c:v>
                </c:pt>
                <c:pt idx="5">
                  <c:v>-7.508341730016545</c:v>
                </c:pt>
                <c:pt idx="6">
                  <c:v>-8.37968948525522</c:v>
                </c:pt>
                <c:pt idx="7">
                  <c:v>-8.81536336287456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9'!$N$64:$N$71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9'!$R$64:$R$71</c:f>
              <c:numCache>
                <c:formatCode>0.0</c:formatCode>
                <c:ptCount val="8"/>
                <c:pt idx="0">
                  <c:v>-1.034390177993954</c:v>
                </c:pt>
                <c:pt idx="1">
                  <c:v>-3.773633944014857</c:v>
                </c:pt>
                <c:pt idx="2">
                  <c:v>-5.838745808748724</c:v>
                </c:pt>
                <c:pt idx="3">
                  <c:v>-7.229725772195611</c:v>
                </c:pt>
                <c:pt idx="4">
                  <c:v>-7.94657383435562</c:v>
                </c:pt>
                <c:pt idx="5">
                  <c:v>-7.989289995228487</c:v>
                </c:pt>
                <c:pt idx="6">
                  <c:v>-7.357874254814427</c:v>
                </c:pt>
                <c:pt idx="7">
                  <c:v>-6.789366921624718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3245160"/>
        <c:axId val="-2028862728"/>
      </c:scatterChart>
      <c:valAx>
        <c:axId val="-202324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28862728"/>
        <c:crosses val="autoZero"/>
        <c:crossBetween val="midCat"/>
      </c:valAx>
      <c:valAx>
        <c:axId val="-2028862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23245160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10 sensor Pressure [bar] vs. Vsens [V] </a:t>
            </a:r>
          </a:p>
        </c:rich>
      </c:tx>
      <c:layout>
        <c:manualLayout>
          <c:xMode val="edge"/>
          <c:yMode val="edge"/>
          <c:x val="0.251004651357237"/>
          <c:y val="0.033409255487775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10'!$A$15</c:f>
              <c:strCache>
                <c:ptCount val="1"/>
                <c:pt idx="0">
                  <c:v>BED 10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0.0849906878269593"/>
                  <c:y val="0.225036087735527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10'!$B$15:$J$15</c:f>
              <c:numCache>
                <c:formatCode>General</c:formatCode>
                <c:ptCount val="9"/>
                <c:pt idx="0">
                  <c:v>0.509</c:v>
                </c:pt>
                <c:pt idx="1">
                  <c:v>0.708</c:v>
                </c:pt>
                <c:pt idx="2">
                  <c:v>0.912</c:v>
                </c:pt>
                <c:pt idx="3">
                  <c:v>1.119</c:v>
                </c:pt>
                <c:pt idx="4">
                  <c:v>1.325</c:v>
                </c:pt>
                <c:pt idx="5">
                  <c:v>1.527</c:v>
                </c:pt>
                <c:pt idx="6">
                  <c:v>1.729</c:v>
                </c:pt>
                <c:pt idx="7">
                  <c:v>1.926</c:v>
                </c:pt>
                <c:pt idx="8">
                  <c:v>2.117</c:v>
                </c:pt>
              </c:numCache>
            </c:numRef>
          </c:xVal>
          <c:yVal>
            <c:numRef>
              <c:f>'BED 10'!$B$17:$J$17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3097176"/>
        <c:axId val="-2024150184"/>
      </c:scatterChart>
      <c:valAx>
        <c:axId val="-202309717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24150184"/>
        <c:crosses val="autoZero"/>
        <c:crossBetween val="midCat"/>
      </c:valAx>
      <c:valAx>
        <c:axId val="-2024150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30971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498450050352185"/>
                  <c:y val="0.100079681274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strRef>
              <c:f>'BED 10'!$U$16:$U$23</c:f>
              <c:strCache>
                <c:ptCount val="8"/>
                <c:pt idx="0">
                  <c:v>Vsens [V]</c:v>
                </c:pt>
                <c:pt idx="1">
                  <c:v>0.000</c:v>
                </c:pt>
                <c:pt idx="2">
                  <c:v>0.500</c:v>
                </c:pt>
                <c:pt idx="3">
                  <c:v>0.557</c:v>
                </c:pt>
                <c:pt idx="4">
                  <c:v>1.250</c:v>
                </c:pt>
                <c:pt idx="5">
                  <c:v>2.500</c:v>
                </c:pt>
                <c:pt idx="6">
                  <c:v>3.750</c:v>
                </c:pt>
                <c:pt idx="7">
                  <c:v>4.500</c:v>
                </c:pt>
              </c:strCache>
            </c:strRef>
          </c:xVal>
          <c:yVal>
            <c:numRef>
              <c:f>'BED 10'!$Z$16:$Z$23</c:f>
              <c:numCache>
                <c:formatCode>General</c:formatCode>
                <c:ptCount val="8"/>
                <c:pt idx="0">
                  <c:v>0.0</c:v>
                </c:pt>
                <c:pt idx="1">
                  <c:v>-12.5</c:v>
                </c:pt>
                <c:pt idx="2">
                  <c:v>0.0</c:v>
                </c:pt>
                <c:pt idx="3">
                  <c:v>1.428571249999999</c:v>
                </c:pt>
                <c:pt idx="4">
                  <c:v>18.75</c:v>
                </c:pt>
                <c:pt idx="5">
                  <c:v>50.0</c:v>
                </c:pt>
                <c:pt idx="6">
                  <c:v>81.25</c:v>
                </c:pt>
                <c:pt idx="7">
                  <c:v>100.0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4793720"/>
        <c:axId val="-2024757528"/>
      </c:scatterChart>
      <c:valAx>
        <c:axId val="-2024793720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24757528"/>
        <c:crosses val="autoZero"/>
        <c:crossBetween val="midCat"/>
      </c:valAx>
      <c:valAx>
        <c:axId val="-2024757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47937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10  sensor Pressure [bar] vs. Vsens [V] 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10'!$A$15</c:f>
              <c:strCache>
                <c:ptCount val="1"/>
                <c:pt idx="0">
                  <c:v>BED 10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-0.355211347513771"/>
                  <c:y val="-0.046433842977934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10'!$B$15:$J$15</c:f>
              <c:numCache>
                <c:formatCode>General</c:formatCode>
                <c:ptCount val="9"/>
                <c:pt idx="0">
                  <c:v>0.509</c:v>
                </c:pt>
                <c:pt idx="1">
                  <c:v>0.708</c:v>
                </c:pt>
                <c:pt idx="2">
                  <c:v>0.912</c:v>
                </c:pt>
                <c:pt idx="3">
                  <c:v>1.119</c:v>
                </c:pt>
                <c:pt idx="4">
                  <c:v>1.325</c:v>
                </c:pt>
                <c:pt idx="5">
                  <c:v>1.527</c:v>
                </c:pt>
                <c:pt idx="6">
                  <c:v>1.729</c:v>
                </c:pt>
                <c:pt idx="7">
                  <c:v>1.926</c:v>
                </c:pt>
                <c:pt idx="8">
                  <c:v>2.117</c:v>
                </c:pt>
              </c:numCache>
            </c:numRef>
          </c:xVal>
          <c:yVal>
            <c:numRef>
              <c:f>'BED 10'!$B$17:$J$17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4569208"/>
        <c:axId val="-2024566312"/>
      </c:scatterChart>
      <c:valAx>
        <c:axId val="-202456920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24566312"/>
        <c:crosses val="autoZero"/>
        <c:crossBetween val="midCat"/>
      </c:valAx>
      <c:valAx>
        <c:axId val="-2024566312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45692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10'!$N$64:$N$71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10'!$P$64:$P$71</c:f>
              <c:numCache>
                <c:formatCode>0.0</c:formatCode>
                <c:ptCount val="8"/>
                <c:pt idx="0">
                  <c:v>-1.634668565401454</c:v>
                </c:pt>
                <c:pt idx="1">
                  <c:v>-0.184676311648969</c:v>
                </c:pt>
                <c:pt idx="2">
                  <c:v>0.739415958605528</c:v>
                </c:pt>
                <c:pt idx="3">
                  <c:v>1.137608245361984</c:v>
                </c:pt>
                <c:pt idx="4">
                  <c:v>1.009900548620505</c:v>
                </c:pt>
                <c:pt idx="5">
                  <c:v>0.356292868380986</c:v>
                </c:pt>
                <c:pt idx="6">
                  <c:v>-0.823214795356644</c:v>
                </c:pt>
                <c:pt idx="7">
                  <c:v>-1.610181121037153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10'!$N$64:$N$71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10'!$Q$64:$Q$71</c:f>
              <c:numCache>
                <c:formatCode>0.0</c:formatCode>
                <c:ptCount val="8"/>
                <c:pt idx="0">
                  <c:v>-2.58250722092802</c:v>
                </c:pt>
                <c:pt idx="1">
                  <c:v>-3.245006329122176</c:v>
                </c:pt>
                <c:pt idx="2">
                  <c:v>-3.907505437316349</c:v>
                </c:pt>
                <c:pt idx="3">
                  <c:v>-4.570004545510523</c:v>
                </c:pt>
                <c:pt idx="4">
                  <c:v>-5.23250365370466</c:v>
                </c:pt>
                <c:pt idx="5">
                  <c:v>-5.895002761898835</c:v>
                </c:pt>
                <c:pt idx="6">
                  <c:v>-6.557501870093009</c:v>
                </c:pt>
                <c:pt idx="7">
                  <c:v>-6.88875142419006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10'!$N$64:$N$71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10'!$R$64:$R$71</c:f>
              <c:numCache>
                <c:formatCode>0.0</c:formatCode>
                <c:ptCount val="8"/>
                <c:pt idx="0">
                  <c:v>-0.947838655526566</c:v>
                </c:pt>
                <c:pt idx="1">
                  <c:v>-3.060330017473206</c:v>
                </c:pt>
                <c:pt idx="2">
                  <c:v>-4.646921395921877</c:v>
                </c:pt>
                <c:pt idx="3">
                  <c:v>-5.707612790872507</c:v>
                </c:pt>
                <c:pt idx="4">
                  <c:v>-6.242404202325167</c:v>
                </c:pt>
                <c:pt idx="5">
                  <c:v>-6.251295630279821</c:v>
                </c:pt>
                <c:pt idx="6">
                  <c:v>-5.734287074736365</c:v>
                </c:pt>
                <c:pt idx="7">
                  <c:v>-5.278570303152907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8566760"/>
        <c:axId val="-2008584328"/>
      </c:scatterChart>
      <c:valAx>
        <c:axId val="-2008566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08584328"/>
        <c:crosses val="autoZero"/>
        <c:crossBetween val="midCat"/>
      </c:valAx>
      <c:valAx>
        <c:axId val="-2008584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08566760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11 sensor Pressure [bar] vs. Vsens [V] </a:t>
            </a:r>
          </a:p>
        </c:rich>
      </c:tx>
      <c:layout>
        <c:manualLayout>
          <c:xMode val="edge"/>
          <c:yMode val="edge"/>
          <c:x val="0.251004651357237"/>
          <c:y val="0.033409255487775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11'!$A$16</c:f>
              <c:strCache>
                <c:ptCount val="1"/>
                <c:pt idx="0">
                  <c:v>BED 11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0.0850007120090893"/>
                  <c:y val="0.353613413062756"/>
                </c:manualLayout>
              </c:layout>
              <c:numFmt formatCode="#,##0.00000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11'!$B$16:$J$16</c:f>
              <c:numCache>
                <c:formatCode>General</c:formatCode>
                <c:ptCount val="9"/>
                <c:pt idx="0">
                  <c:v>0.482</c:v>
                </c:pt>
                <c:pt idx="1">
                  <c:v>0.68</c:v>
                </c:pt>
                <c:pt idx="2">
                  <c:v>0.887</c:v>
                </c:pt>
                <c:pt idx="3">
                  <c:v>1.096</c:v>
                </c:pt>
                <c:pt idx="4">
                  <c:v>1.304</c:v>
                </c:pt>
                <c:pt idx="5">
                  <c:v>1.508</c:v>
                </c:pt>
                <c:pt idx="6">
                  <c:v>1.708</c:v>
                </c:pt>
                <c:pt idx="7">
                  <c:v>1.908</c:v>
                </c:pt>
                <c:pt idx="8">
                  <c:v>2.103</c:v>
                </c:pt>
              </c:numCache>
            </c:numRef>
          </c:xVal>
          <c:yVal>
            <c:numRef>
              <c:f>'BED 11'!$B$17:$J$17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205592"/>
        <c:axId val="-2012202664"/>
      </c:scatterChart>
      <c:valAx>
        <c:axId val="-201220559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12202664"/>
        <c:crosses val="autoZero"/>
        <c:crossBetween val="midCat"/>
      </c:valAx>
      <c:valAx>
        <c:axId val="-2012202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22055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498450050352185"/>
                  <c:y val="0.100079681274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11'!$U$16:$U$23</c:f>
              <c:numCache>
                <c:formatCode>0.000</c:formatCode>
                <c:ptCount val="8"/>
                <c:pt idx="0">
                  <c:v>0.0</c:v>
                </c:pt>
                <c:pt idx="1">
                  <c:v>0.5</c:v>
                </c:pt>
                <c:pt idx="2">
                  <c:v>0.55714285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'BED 11'!$Z$16:$Z$23</c:f>
              <c:numCache>
                <c:formatCode>General</c:formatCode>
                <c:ptCount val="8"/>
                <c:pt idx="0">
                  <c:v>-12.5</c:v>
                </c:pt>
                <c:pt idx="1">
                  <c:v>0.0</c:v>
                </c:pt>
                <c:pt idx="2">
                  <c:v>1.428571249999999</c:v>
                </c:pt>
                <c:pt idx="3">
                  <c:v>18.75</c:v>
                </c:pt>
                <c:pt idx="4">
                  <c:v>50.0</c:v>
                </c:pt>
                <c:pt idx="5">
                  <c:v>81.25</c:v>
                </c:pt>
                <c:pt idx="6">
                  <c:v>100.0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4779224"/>
        <c:axId val="-2024776200"/>
      </c:scatterChart>
      <c:valAx>
        <c:axId val="-2024779224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24776200"/>
        <c:crosses val="autoZero"/>
        <c:crossBetween val="midCat"/>
      </c:valAx>
      <c:valAx>
        <c:axId val="-2024776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47792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 11  sensor Pressure [bar] vs. Vsens [V]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'BED 11'!$A$16</c:f>
              <c:strCache>
                <c:ptCount val="1"/>
                <c:pt idx="0">
                  <c:v>BED 11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-0.355211347513771"/>
                  <c:y val="-0.046433842977934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'BED 11'!$B$16:$J$16</c:f>
              <c:numCache>
                <c:formatCode>General</c:formatCode>
                <c:ptCount val="9"/>
                <c:pt idx="0">
                  <c:v>0.482</c:v>
                </c:pt>
                <c:pt idx="1">
                  <c:v>0.68</c:v>
                </c:pt>
                <c:pt idx="2">
                  <c:v>0.887</c:v>
                </c:pt>
                <c:pt idx="3">
                  <c:v>1.096</c:v>
                </c:pt>
                <c:pt idx="4">
                  <c:v>1.304</c:v>
                </c:pt>
                <c:pt idx="5">
                  <c:v>1.508</c:v>
                </c:pt>
                <c:pt idx="6">
                  <c:v>1.708</c:v>
                </c:pt>
                <c:pt idx="7">
                  <c:v>1.908</c:v>
                </c:pt>
                <c:pt idx="8">
                  <c:v>2.103</c:v>
                </c:pt>
              </c:numCache>
            </c:numRef>
          </c:xVal>
          <c:yVal>
            <c:numRef>
              <c:f>'BED 11'!$B$17:$J$17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0881864"/>
        <c:axId val="-2011127816"/>
      </c:scatterChart>
      <c:valAx>
        <c:axId val="-201088186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011127816"/>
        <c:crosses val="autoZero"/>
        <c:crossBetween val="midCat"/>
      </c:valAx>
      <c:valAx>
        <c:axId val="-2011127816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08818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8'!$N$64:$N$71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8'!$P$64:$P$71</c:f>
              <c:numCache>
                <c:formatCode>0.0</c:formatCode>
                <c:ptCount val="8"/>
                <c:pt idx="0">
                  <c:v>-2.019928216954029</c:v>
                </c:pt>
                <c:pt idx="1">
                  <c:v>-0.153985857401787</c:v>
                </c:pt>
                <c:pt idx="2">
                  <c:v>1.020787878768562</c:v>
                </c:pt>
                <c:pt idx="3">
                  <c:v>1.504392991557053</c:v>
                </c:pt>
                <c:pt idx="4">
                  <c:v>1.296829480963758</c:v>
                </c:pt>
                <c:pt idx="5">
                  <c:v>0.398097346988446</c:v>
                </c:pt>
                <c:pt idx="6">
                  <c:v>-1.191803410368634</c:v>
                </c:pt>
                <c:pt idx="7">
                  <c:v>-2.245942022815418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8'!$N$64:$N$71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8'!$Q$64:$Q$71</c:f>
              <c:numCache>
                <c:formatCode>0.0</c:formatCode>
                <c:ptCount val="8"/>
                <c:pt idx="0">
                  <c:v>1.232717791174087</c:v>
                </c:pt>
                <c:pt idx="1">
                  <c:v>0.319933470361478</c:v>
                </c:pt>
                <c:pt idx="2">
                  <c:v>-0.592850850451149</c:v>
                </c:pt>
                <c:pt idx="3">
                  <c:v>-1.505635171263775</c:v>
                </c:pt>
                <c:pt idx="4">
                  <c:v>-2.418419492076367</c:v>
                </c:pt>
                <c:pt idx="5">
                  <c:v>-3.331203812888994</c:v>
                </c:pt>
                <c:pt idx="6">
                  <c:v>-4.24398813370162</c:v>
                </c:pt>
                <c:pt idx="7">
                  <c:v>-4.700380294107933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8'!$N$64:$N$71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8'!$R$64:$R$71</c:f>
              <c:numCache>
                <c:formatCode>0.0</c:formatCode>
                <c:ptCount val="8"/>
                <c:pt idx="0">
                  <c:v>3.252646008128116</c:v>
                </c:pt>
                <c:pt idx="1">
                  <c:v>0.473919327763265</c:v>
                </c:pt>
                <c:pt idx="2">
                  <c:v>-1.61363872921971</c:v>
                </c:pt>
                <c:pt idx="3">
                  <c:v>-3.010028162820829</c:v>
                </c:pt>
                <c:pt idx="4">
                  <c:v>-3.715248973040125</c:v>
                </c:pt>
                <c:pt idx="5">
                  <c:v>-3.72930115987744</c:v>
                </c:pt>
                <c:pt idx="6">
                  <c:v>-3.052184723332986</c:v>
                </c:pt>
                <c:pt idx="7">
                  <c:v>-2.454438271292516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3147416"/>
        <c:axId val="-2051334328"/>
      </c:scatterChart>
      <c:valAx>
        <c:axId val="-2023147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51334328"/>
        <c:crosses val="autoZero"/>
        <c:crossBetween val="midCat"/>
      </c:valAx>
      <c:valAx>
        <c:axId val="-2051334328"/>
        <c:scaling>
          <c:orientation val="minMax"/>
          <c:max val="8.0"/>
          <c:min val="-14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23147416"/>
        <c:crosses val="autoZero"/>
        <c:crossBetween val="midCat"/>
        <c:majorUnit val="2.0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#11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11'!$N$64:$N$71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11'!$P$64:$P$71</c:f>
              <c:numCache>
                <c:formatCode>0.0</c:formatCode>
                <c:ptCount val="8"/>
                <c:pt idx="0">
                  <c:v>-1.384811668507058</c:v>
                </c:pt>
                <c:pt idx="1">
                  <c:v>-0.0730986771604182</c:v>
                </c:pt>
                <c:pt idx="2">
                  <c:v>0.747036486149469</c:v>
                </c:pt>
                <c:pt idx="3">
                  <c:v>1.075593821422532</c:v>
                </c:pt>
                <c:pt idx="4">
                  <c:v>0.912573328658735</c:v>
                </c:pt>
                <c:pt idx="5">
                  <c:v>0.257975007858256</c:v>
                </c:pt>
                <c:pt idx="6">
                  <c:v>-0.888201140979082</c:v>
                </c:pt>
                <c:pt idx="7">
                  <c:v>-1.645630900911489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11'!$N$64:$N$71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11'!$Q$64:$Q$71</c:f>
              <c:numCache>
                <c:formatCode>0.0</c:formatCode>
                <c:ptCount val="8"/>
                <c:pt idx="0">
                  <c:v>4.284064341835847</c:v>
                </c:pt>
                <c:pt idx="1">
                  <c:v>3.148769311124805</c:v>
                </c:pt>
                <c:pt idx="2">
                  <c:v>2.013474280413746</c:v>
                </c:pt>
                <c:pt idx="3">
                  <c:v>0.878179249702687</c:v>
                </c:pt>
                <c:pt idx="4">
                  <c:v>-0.257115781008337</c:v>
                </c:pt>
                <c:pt idx="5">
                  <c:v>-1.392410811719396</c:v>
                </c:pt>
                <c:pt idx="6">
                  <c:v>-2.52770584243042</c:v>
                </c:pt>
                <c:pt idx="7">
                  <c:v>-3.095353357785914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11'!$N$64:$N$71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11'!$R$64:$R$71</c:f>
              <c:numCache>
                <c:formatCode>0.0</c:formatCode>
                <c:ptCount val="8"/>
                <c:pt idx="0">
                  <c:v>5.668876010342905</c:v>
                </c:pt>
                <c:pt idx="1">
                  <c:v>3.221867988285223</c:v>
                </c:pt>
                <c:pt idx="2">
                  <c:v>1.266437794264277</c:v>
                </c:pt>
                <c:pt idx="3">
                  <c:v>-0.197414571719845</c:v>
                </c:pt>
                <c:pt idx="4">
                  <c:v>-1.169689109667072</c:v>
                </c:pt>
                <c:pt idx="5">
                  <c:v>-1.650385819577653</c:v>
                </c:pt>
                <c:pt idx="6">
                  <c:v>-1.639504701451338</c:v>
                </c:pt>
                <c:pt idx="7">
                  <c:v>-1.449722456874425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3776088"/>
        <c:axId val="-2023770072"/>
      </c:scatterChart>
      <c:valAx>
        <c:axId val="-2023776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23770072"/>
        <c:crosses val="autoZero"/>
        <c:crossBetween val="midCat"/>
      </c:valAx>
      <c:valAx>
        <c:axId val="-2023770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2377608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BEDS#6 sensor Pressure [bar] vs. Vsens [V]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data!$A$19</c:f>
              <c:strCache>
                <c:ptCount val="1"/>
                <c:pt idx="0">
                  <c:v>Pressure on sensor + P atmosphere [bar]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forward val="2.349999999999999"/>
            <c:dispRSqr val="1"/>
            <c:dispEq val="1"/>
            <c:trendlineLbl>
              <c:layout>
                <c:manualLayout>
                  <c:x val="0.320835353194508"/>
                  <c:y val="-0.0453845824363282"/>
                </c:manualLayout>
              </c:layout>
              <c:numFmt formatCode="General" sourceLinked="0"/>
            </c:trendlineLbl>
          </c:trendline>
          <c:xVal>
            <c:numRef>
              <c:f>data!$B$11:$J$11</c:f>
              <c:numCache>
                <c:formatCode>General</c:formatCode>
                <c:ptCount val="9"/>
                <c:pt idx="0">
                  <c:v>0.505</c:v>
                </c:pt>
                <c:pt idx="1">
                  <c:v>0.71</c:v>
                </c:pt>
                <c:pt idx="2">
                  <c:v>0.918</c:v>
                </c:pt>
                <c:pt idx="3">
                  <c:v>1.113</c:v>
                </c:pt>
                <c:pt idx="4">
                  <c:v>1.33</c:v>
                </c:pt>
                <c:pt idx="5">
                  <c:v>1.53</c:v>
                </c:pt>
                <c:pt idx="6">
                  <c:v>1.73</c:v>
                </c:pt>
                <c:pt idx="7">
                  <c:v>1.93</c:v>
                </c:pt>
                <c:pt idx="8">
                  <c:v>2.12</c:v>
                </c:pt>
              </c:numCache>
            </c:numRef>
          </c:xVal>
          <c:yVal>
            <c:numRef>
              <c:f>data!$B$19:$J$19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1496552"/>
        <c:axId val="2119258248"/>
      </c:scatterChart>
      <c:valAx>
        <c:axId val="207149655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119258248"/>
        <c:crosses val="autoZero"/>
        <c:crossBetween val="midCat"/>
      </c:valAx>
      <c:valAx>
        <c:axId val="2119258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714965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Nominal sensor  Pressure [bar] vs. Vsens [V]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data!$L$41</c:f>
              <c:strCache>
                <c:ptCount val="1"/>
                <c:pt idx="0">
                  <c:v>Pcalc [bar]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89628817087519"/>
                  <c:y val="0.00278262728471158"/>
                </c:manualLayout>
              </c:layout>
              <c:numFmt formatCode="General" sourceLinked="0"/>
            </c:trendlineLbl>
          </c:trendline>
          <c:xVal>
            <c:numRef>
              <c:f>data!$G$42:$G$49</c:f>
              <c:numCache>
                <c:formatCode>0.000</c:formatCode>
                <c:ptCount val="8"/>
                <c:pt idx="0">
                  <c:v>0.0</c:v>
                </c:pt>
                <c:pt idx="1">
                  <c:v>0.5</c:v>
                </c:pt>
                <c:pt idx="2">
                  <c:v>0.55714285</c:v>
                </c:pt>
                <c:pt idx="3">
                  <c:v>1.25</c:v>
                </c:pt>
                <c:pt idx="4">
                  <c:v>2.5</c:v>
                </c:pt>
                <c:pt idx="5">
                  <c:v>3.75</c:v>
                </c:pt>
                <c:pt idx="6">
                  <c:v>4.5</c:v>
                </c:pt>
                <c:pt idx="7">
                  <c:v>5.0</c:v>
                </c:pt>
              </c:numCache>
            </c:numRef>
          </c:xVal>
          <c:yVal>
            <c:numRef>
              <c:f>data!$L$42:$L$49</c:f>
              <c:numCache>
                <c:formatCode>General</c:formatCode>
                <c:ptCount val="8"/>
                <c:pt idx="0">
                  <c:v>-12.5</c:v>
                </c:pt>
                <c:pt idx="1">
                  <c:v>0.0</c:v>
                </c:pt>
                <c:pt idx="2">
                  <c:v>1.428571249999999</c:v>
                </c:pt>
                <c:pt idx="3">
                  <c:v>18.75</c:v>
                </c:pt>
                <c:pt idx="4">
                  <c:v>50.0</c:v>
                </c:pt>
                <c:pt idx="5">
                  <c:v>81.25</c:v>
                </c:pt>
                <c:pt idx="6">
                  <c:v>100.0</c:v>
                </c:pt>
                <c:pt idx="7">
                  <c:v>112.5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4562056"/>
        <c:axId val="-2024559208"/>
      </c:scatterChart>
      <c:valAx>
        <c:axId val="-2024562056"/>
        <c:scaling>
          <c:orientation val="minMax"/>
        </c:scaling>
        <c:delete val="0"/>
        <c:axPos val="b"/>
        <c:majorGridlines/>
        <c:numFmt formatCode="0.000" sourceLinked="1"/>
        <c:majorTickMark val="out"/>
        <c:minorTickMark val="none"/>
        <c:tickLblPos val="nextTo"/>
        <c:crossAx val="-2024559208"/>
        <c:crosses val="autoZero"/>
        <c:crossBetween val="midCat"/>
      </c:valAx>
      <c:valAx>
        <c:axId val="-2024559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245620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BEDS#6 sensor Pressure [bar] vs. Vsens [V]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data!$A$19</c:f>
              <c:strCache>
                <c:ptCount val="1"/>
                <c:pt idx="0">
                  <c:v>Pressure on sensor + P atmosphere [bar]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forward val="2.349999999999999"/>
            <c:dispRSqr val="1"/>
            <c:dispEq val="1"/>
            <c:trendlineLbl>
              <c:layout>
                <c:manualLayout>
                  <c:x val="0.320835353194508"/>
                  <c:y val="-0.0453845824363282"/>
                </c:manualLayout>
              </c:layout>
              <c:numFmt formatCode="General" sourceLinked="0"/>
            </c:trendlineLbl>
          </c:trendline>
          <c:xVal>
            <c:numRef>
              <c:f>data!$B$11:$J$11</c:f>
              <c:numCache>
                <c:formatCode>General</c:formatCode>
                <c:ptCount val="9"/>
                <c:pt idx="0">
                  <c:v>0.505</c:v>
                </c:pt>
                <c:pt idx="1">
                  <c:v>0.71</c:v>
                </c:pt>
                <c:pt idx="2">
                  <c:v>0.918</c:v>
                </c:pt>
                <c:pt idx="3">
                  <c:v>1.113</c:v>
                </c:pt>
                <c:pt idx="4">
                  <c:v>1.33</c:v>
                </c:pt>
                <c:pt idx="5">
                  <c:v>1.53</c:v>
                </c:pt>
                <c:pt idx="6">
                  <c:v>1.73</c:v>
                </c:pt>
                <c:pt idx="7">
                  <c:v>1.93</c:v>
                </c:pt>
                <c:pt idx="8">
                  <c:v>2.12</c:v>
                </c:pt>
              </c:numCache>
            </c:numRef>
          </c:xVal>
          <c:yVal>
            <c:numRef>
              <c:f>data!$B$19:$J$19</c:f>
              <c:numCache>
                <c:formatCode>General</c:formatCode>
                <c:ptCount val="9"/>
                <c:pt idx="0">
                  <c:v>0.0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20.0</c:v>
                </c:pt>
                <c:pt idx="5">
                  <c:v>25.0</c:v>
                </c:pt>
                <c:pt idx="6">
                  <c:v>30.0</c:v>
                </c:pt>
                <c:pt idx="7">
                  <c:v>35.0</c:v>
                </c:pt>
                <c:pt idx="8">
                  <c:v>40.0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2247112"/>
        <c:axId val="-2115161896"/>
      </c:scatterChart>
      <c:valAx>
        <c:axId val="207224711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-2115161896"/>
        <c:crosses val="autoZero"/>
        <c:crossBetween val="midCat"/>
      </c:valAx>
      <c:valAx>
        <c:axId val="-2115161896"/>
        <c:scaling>
          <c:orientation val="minMax"/>
          <c:min val="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722471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9'!$N$64:$N$71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9'!$P$64:$P$71</c:f>
              <c:numCache>
                <c:formatCode>0.0</c:formatCode>
                <c:ptCount val="8"/>
                <c:pt idx="0">
                  <c:v>-2.11721277582942</c:v>
                </c:pt>
                <c:pt idx="1">
                  <c:v>-0.249316765047158</c:v>
                </c:pt>
                <c:pt idx="2">
                  <c:v>0.944447344448069</c:v>
                </c:pt>
                <c:pt idx="3">
                  <c:v>1.464079552656313</c:v>
                </c:pt>
                <c:pt idx="4">
                  <c:v>1.309579859577681</c:v>
                </c:pt>
                <c:pt idx="5">
                  <c:v>0.480948265211943</c:v>
                </c:pt>
                <c:pt idx="6">
                  <c:v>-1.021815230440795</c:v>
                </c:pt>
                <c:pt idx="7">
                  <c:v>-2.025996441249843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9'!$N$64:$N$71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9'!$Q$64:$Q$71</c:f>
              <c:numCache>
                <c:formatCode>0.0</c:formatCode>
                <c:ptCount val="8"/>
                <c:pt idx="0">
                  <c:v>-3.151602953823373</c:v>
                </c:pt>
                <c:pt idx="1">
                  <c:v>-4.022950709062014</c:v>
                </c:pt>
                <c:pt idx="2">
                  <c:v>-4.894298464300655</c:v>
                </c:pt>
                <c:pt idx="3">
                  <c:v>-5.765646219539297</c:v>
                </c:pt>
                <c:pt idx="4">
                  <c:v>-6.636993974777939</c:v>
                </c:pt>
                <c:pt idx="5">
                  <c:v>-7.508341730016545</c:v>
                </c:pt>
                <c:pt idx="6">
                  <c:v>-8.37968948525522</c:v>
                </c:pt>
                <c:pt idx="7">
                  <c:v>-8.81536336287456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9'!$N$64:$N$71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9'!$R$64:$R$71</c:f>
              <c:numCache>
                <c:formatCode>0.0</c:formatCode>
                <c:ptCount val="8"/>
                <c:pt idx="0">
                  <c:v>-1.034390177993954</c:v>
                </c:pt>
                <c:pt idx="1">
                  <c:v>-3.773633944014857</c:v>
                </c:pt>
                <c:pt idx="2">
                  <c:v>-5.838745808748724</c:v>
                </c:pt>
                <c:pt idx="3">
                  <c:v>-7.229725772195611</c:v>
                </c:pt>
                <c:pt idx="4">
                  <c:v>-7.94657383435562</c:v>
                </c:pt>
                <c:pt idx="5">
                  <c:v>-7.989289995228487</c:v>
                </c:pt>
                <c:pt idx="6">
                  <c:v>-7.357874254814427</c:v>
                </c:pt>
                <c:pt idx="7">
                  <c:v>-6.789366921624718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8919208"/>
        <c:axId val="2134410584"/>
      </c:scatterChart>
      <c:valAx>
        <c:axId val="-2028919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2134410584"/>
        <c:crosses val="autoZero"/>
        <c:crossBetween val="midCat"/>
      </c:valAx>
      <c:valAx>
        <c:axId val="2134410584"/>
        <c:scaling>
          <c:orientation val="minMax"/>
          <c:max val="8.0"/>
          <c:min val="-14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28919208"/>
        <c:crosses val="autoZero"/>
        <c:crossBetween val="midCat"/>
        <c:majorUnit val="2.0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10'!$N$64:$N$71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10'!$P$64:$P$71</c:f>
              <c:numCache>
                <c:formatCode>0.0</c:formatCode>
                <c:ptCount val="8"/>
                <c:pt idx="0">
                  <c:v>-1.634668565401454</c:v>
                </c:pt>
                <c:pt idx="1">
                  <c:v>-0.184676311648969</c:v>
                </c:pt>
                <c:pt idx="2">
                  <c:v>0.739415958605528</c:v>
                </c:pt>
                <c:pt idx="3">
                  <c:v>1.137608245361984</c:v>
                </c:pt>
                <c:pt idx="4">
                  <c:v>1.009900548620505</c:v>
                </c:pt>
                <c:pt idx="5">
                  <c:v>0.356292868380986</c:v>
                </c:pt>
                <c:pt idx="6">
                  <c:v>-0.823214795356644</c:v>
                </c:pt>
                <c:pt idx="7">
                  <c:v>-1.610181121037153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10'!$N$64:$N$71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10'!$Q$64:$Q$71</c:f>
              <c:numCache>
                <c:formatCode>0.0</c:formatCode>
                <c:ptCount val="8"/>
                <c:pt idx="0">
                  <c:v>-2.58250722092802</c:v>
                </c:pt>
                <c:pt idx="1">
                  <c:v>-3.245006329122176</c:v>
                </c:pt>
                <c:pt idx="2">
                  <c:v>-3.907505437316349</c:v>
                </c:pt>
                <c:pt idx="3">
                  <c:v>-4.570004545510523</c:v>
                </c:pt>
                <c:pt idx="4">
                  <c:v>-5.23250365370466</c:v>
                </c:pt>
                <c:pt idx="5">
                  <c:v>-5.895002761898835</c:v>
                </c:pt>
                <c:pt idx="6">
                  <c:v>-6.557501870093009</c:v>
                </c:pt>
                <c:pt idx="7">
                  <c:v>-6.88875142419006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10'!$N$64:$N$71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10'!$R$64:$R$71</c:f>
              <c:numCache>
                <c:formatCode>0.0</c:formatCode>
                <c:ptCount val="8"/>
                <c:pt idx="0">
                  <c:v>-0.947838655526566</c:v>
                </c:pt>
                <c:pt idx="1">
                  <c:v>-3.060330017473206</c:v>
                </c:pt>
                <c:pt idx="2">
                  <c:v>-4.646921395921877</c:v>
                </c:pt>
                <c:pt idx="3">
                  <c:v>-5.707612790872507</c:v>
                </c:pt>
                <c:pt idx="4">
                  <c:v>-6.242404202325167</c:v>
                </c:pt>
                <c:pt idx="5">
                  <c:v>-6.251295630279821</c:v>
                </c:pt>
                <c:pt idx="6">
                  <c:v>-5.734287074736365</c:v>
                </c:pt>
                <c:pt idx="7">
                  <c:v>-5.278570303152907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4015240"/>
        <c:axId val="-2014009704"/>
      </c:scatterChart>
      <c:valAx>
        <c:axId val="-2014015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14009704"/>
        <c:crosses val="autoZero"/>
        <c:crossBetween val="midCat"/>
      </c:valAx>
      <c:valAx>
        <c:axId val="-2014009704"/>
        <c:scaling>
          <c:orientation val="minMax"/>
          <c:max val="8.0"/>
          <c:min val="-14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14015240"/>
        <c:crosses val="autoZero"/>
        <c:crossBetween val="midCat"/>
        <c:majorUnit val="2.0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#11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lineal - Polynomial</c:v>
          </c:tx>
          <c:spPr>
            <a:ln w="47625">
              <a:noFill/>
            </a:ln>
          </c:spPr>
          <c:xVal>
            <c:numRef>
              <c:f>'BED 11'!$N$64:$N$71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11'!$P$64:$P$71</c:f>
              <c:numCache>
                <c:formatCode>0.0</c:formatCode>
                <c:ptCount val="8"/>
                <c:pt idx="0">
                  <c:v>-1.384811668507058</c:v>
                </c:pt>
                <c:pt idx="1">
                  <c:v>-0.0730986771604182</c:v>
                </c:pt>
                <c:pt idx="2">
                  <c:v>0.747036486149469</c:v>
                </c:pt>
                <c:pt idx="3">
                  <c:v>1.075593821422532</c:v>
                </c:pt>
                <c:pt idx="4">
                  <c:v>0.912573328658735</c:v>
                </c:pt>
                <c:pt idx="5">
                  <c:v>0.257975007858256</c:v>
                </c:pt>
                <c:pt idx="6">
                  <c:v>-0.888201140979082</c:v>
                </c:pt>
                <c:pt idx="7">
                  <c:v>-1.645630900911489</c:v>
                </c:pt>
              </c:numCache>
            </c:numRef>
          </c:yVal>
          <c:smooth val="0"/>
        </c:ser>
        <c:ser>
          <c:idx val="1"/>
          <c:order val="1"/>
          <c:tx>
            <c:v>Lineal - nominal</c:v>
          </c:tx>
          <c:spPr>
            <a:ln w="47625">
              <a:noFill/>
            </a:ln>
          </c:spPr>
          <c:xVal>
            <c:numRef>
              <c:f>'BED 11'!$N$64:$N$71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11'!$Q$64:$Q$71</c:f>
              <c:numCache>
                <c:formatCode>0.0</c:formatCode>
                <c:ptCount val="8"/>
                <c:pt idx="0">
                  <c:v>4.284064341835847</c:v>
                </c:pt>
                <c:pt idx="1">
                  <c:v>3.148769311124805</c:v>
                </c:pt>
                <c:pt idx="2">
                  <c:v>2.013474280413746</c:v>
                </c:pt>
                <c:pt idx="3">
                  <c:v>0.878179249702687</c:v>
                </c:pt>
                <c:pt idx="4">
                  <c:v>-0.257115781008337</c:v>
                </c:pt>
                <c:pt idx="5">
                  <c:v>-1.392410811719396</c:v>
                </c:pt>
                <c:pt idx="6">
                  <c:v>-2.52770584243042</c:v>
                </c:pt>
                <c:pt idx="7">
                  <c:v>-3.095353357785914</c:v>
                </c:pt>
              </c:numCache>
            </c:numRef>
          </c:yVal>
          <c:smooth val="0"/>
        </c:ser>
        <c:ser>
          <c:idx val="2"/>
          <c:order val="2"/>
          <c:tx>
            <c:v>Polynomial - nominal</c:v>
          </c:tx>
          <c:spPr>
            <a:ln w="47625">
              <a:noFill/>
            </a:ln>
          </c:spPr>
          <c:xVal>
            <c:numRef>
              <c:f>'BED 11'!$N$64:$N$71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11'!$R$64:$R$71</c:f>
              <c:numCache>
                <c:formatCode>0.0</c:formatCode>
                <c:ptCount val="8"/>
                <c:pt idx="0">
                  <c:v>5.668876010342905</c:v>
                </c:pt>
                <c:pt idx="1">
                  <c:v>3.221867988285223</c:v>
                </c:pt>
                <c:pt idx="2">
                  <c:v>1.266437794264277</c:v>
                </c:pt>
                <c:pt idx="3">
                  <c:v>-0.197414571719845</c:v>
                </c:pt>
                <c:pt idx="4">
                  <c:v>-1.169689109667072</c:v>
                </c:pt>
                <c:pt idx="5">
                  <c:v>-1.650385819577653</c:v>
                </c:pt>
                <c:pt idx="6">
                  <c:v>-1.639504701451338</c:v>
                </c:pt>
                <c:pt idx="7">
                  <c:v>-1.449722456874425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8910664"/>
        <c:axId val="-2054009512"/>
      </c:scatterChart>
      <c:valAx>
        <c:axId val="-2028910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054009512"/>
        <c:crosses val="autoZero"/>
        <c:crossBetween val="midCat"/>
      </c:valAx>
      <c:valAx>
        <c:axId val="-2054009512"/>
        <c:scaling>
          <c:orientation val="minMax"/>
          <c:max val="8.0"/>
          <c:min val="-14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28910664"/>
        <c:crosses val="autoZero"/>
        <c:crossBetween val="midCat"/>
        <c:majorUnit val="2.0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Water depth differences according to different calibrations, BED #4</a:t>
            </a:r>
          </a:p>
        </c:rich>
      </c:tx>
      <c:layout>
        <c:manualLayout>
          <c:xMode val="edge"/>
          <c:yMode val="edge"/>
          <c:x val="0.159269361370788"/>
          <c:y val="0.0313630880579011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9 point lineal - 9 point Polynomial</c:v>
          </c:tx>
          <c:spPr>
            <a:ln w="47625">
              <a:noFill/>
            </a:ln>
          </c:spPr>
          <c:xVal>
            <c:numRef>
              <c:f>'BED 4'!$P$64:$P$71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4'!$R$64:$R$71</c:f>
              <c:numCache>
                <c:formatCode>0.0</c:formatCode>
                <c:ptCount val="8"/>
                <c:pt idx="0">
                  <c:v>-2.101369715875008</c:v>
                </c:pt>
                <c:pt idx="1">
                  <c:v>-0.171548890082535</c:v>
                </c:pt>
                <c:pt idx="2">
                  <c:v>1.044035341900343</c:v>
                </c:pt>
                <c:pt idx="3">
                  <c:v>1.545382980073625</c:v>
                </c:pt>
                <c:pt idx="4">
                  <c:v>1.332494024437241</c:v>
                </c:pt>
                <c:pt idx="5">
                  <c:v>0.405368474991349</c:v>
                </c:pt>
                <c:pt idx="6">
                  <c:v>-1.235993668264262</c:v>
                </c:pt>
                <c:pt idx="7">
                  <c:v>-2.324513462570571</c:v>
                </c:pt>
              </c:numCache>
            </c:numRef>
          </c:yVal>
          <c:smooth val="0"/>
        </c:ser>
        <c:ser>
          <c:idx val="1"/>
          <c:order val="1"/>
          <c:tx>
            <c:v>9 point Lineal - nominal</c:v>
          </c:tx>
          <c:spPr>
            <a:ln w="47625">
              <a:noFill/>
            </a:ln>
          </c:spPr>
          <c:xVal>
            <c:numRef>
              <c:f>'BED 4'!$P$64:$P$71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4'!$S$64:$S$71</c:f>
              <c:numCache>
                <c:formatCode>0.0</c:formatCode>
                <c:ptCount val="8"/>
                <c:pt idx="0">
                  <c:v>0.426705745114456</c:v>
                </c:pt>
                <c:pt idx="1">
                  <c:v>-0.299815510555225</c:v>
                </c:pt>
                <c:pt idx="2">
                  <c:v>-1.026336766224888</c:v>
                </c:pt>
                <c:pt idx="3">
                  <c:v>-1.752858021894551</c:v>
                </c:pt>
                <c:pt idx="4">
                  <c:v>-2.47937927756425</c:v>
                </c:pt>
                <c:pt idx="5">
                  <c:v>-3.205900533233878</c:v>
                </c:pt>
                <c:pt idx="6">
                  <c:v>-3.932421788903576</c:v>
                </c:pt>
                <c:pt idx="7">
                  <c:v>-4.29568241673839</c:v>
                </c:pt>
              </c:numCache>
            </c:numRef>
          </c:yVal>
          <c:smooth val="0"/>
        </c:ser>
        <c:ser>
          <c:idx val="2"/>
          <c:order val="2"/>
          <c:tx>
            <c:v>9 point Polynomial - nominal</c:v>
          </c:tx>
          <c:spPr>
            <a:ln w="47625">
              <a:noFill/>
            </a:ln>
          </c:spPr>
          <c:xVal>
            <c:numRef>
              <c:f>'BED 4'!$P$64:$P$71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4'!$T$64:$T$71</c:f>
              <c:numCache>
                <c:formatCode>0.0</c:formatCode>
                <c:ptCount val="8"/>
                <c:pt idx="0">
                  <c:v>2.528075460989464</c:v>
                </c:pt>
                <c:pt idx="1">
                  <c:v>-0.12826662047269</c:v>
                </c:pt>
                <c:pt idx="2">
                  <c:v>-2.070372108125231</c:v>
                </c:pt>
                <c:pt idx="3">
                  <c:v>-3.298241001968177</c:v>
                </c:pt>
                <c:pt idx="4">
                  <c:v>-3.811873302001491</c:v>
                </c:pt>
                <c:pt idx="5">
                  <c:v>-3.611269008225227</c:v>
                </c:pt>
                <c:pt idx="6">
                  <c:v>-2.696428120639314</c:v>
                </c:pt>
                <c:pt idx="7">
                  <c:v>-1.971168954167819</c:v>
                </c:pt>
              </c:numCache>
            </c:numRef>
          </c:yVal>
          <c:smooth val="0"/>
        </c:ser>
        <c:ser>
          <c:idx val="3"/>
          <c:order val="3"/>
          <c:tx>
            <c:v>4 point Polynomial - 9 point Polynomial</c:v>
          </c:tx>
          <c:spPr>
            <a:ln w="47625">
              <a:noFill/>
            </a:ln>
          </c:spPr>
          <c:marker>
            <c:symbol val="circle"/>
            <c:size val="9"/>
            <c:spPr>
              <a:solidFill>
                <a:srgbClr val="FFFF00"/>
              </a:solidFill>
            </c:spPr>
          </c:marker>
          <c:xVal>
            <c:numRef>
              <c:f>'BED 4'!$P$64:$P$71</c:f>
              <c:numCache>
                <c:formatCode>General</c:formatCode>
                <c:ptCount val="8"/>
                <c:pt idx="0">
                  <c:v>0.0</c:v>
                </c:pt>
                <c:pt idx="1">
                  <c:v>62.17781786450782</c:v>
                </c:pt>
                <c:pt idx="2">
                  <c:v>124.3556357290156</c:v>
                </c:pt>
                <c:pt idx="3">
                  <c:v>186.5334535935235</c:v>
                </c:pt>
                <c:pt idx="4">
                  <c:v>248.7112714580313</c:v>
                </c:pt>
                <c:pt idx="5">
                  <c:v>310.8890893225391</c:v>
                </c:pt>
                <c:pt idx="6">
                  <c:v>373.066907187047</c:v>
                </c:pt>
                <c:pt idx="7">
                  <c:v>404.1558161193008</c:v>
                </c:pt>
              </c:numCache>
            </c:numRef>
          </c:xVal>
          <c:yVal>
            <c:numRef>
              <c:f>'BED 4'!$U$64:$U$71</c:f>
              <c:numCache>
                <c:formatCode>0.0</c:formatCode>
                <c:ptCount val="8"/>
                <c:pt idx="0">
                  <c:v>-1.040384119636086</c:v>
                </c:pt>
                <c:pt idx="1">
                  <c:v>0.170684327819873</c:v>
                </c:pt>
                <c:pt idx="2">
                  <c:v>1.89418504342437</c:v>
                </c:pt>
                <c:pt idx="3">
                  <c:v>4.130118027177421</c:v>
                </c:pt>
                <c:pt idx="4">
                  <c:v>6.878483279079098</c:v>
                </c:pt>
                <c:pt idx="5">
                  <c:v>10.13928079912922</c:v>
                </c:pt>
                <c:pt idx="6">
                  <c:v>13.91251058732794</c:v>
                </c:pt>
                <c:pt idx="7">
                  <c:v>15.99128758198308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4666808"/>
        <c:axId val="-2117017192"/>
      </c:scatterChart>
      <c:valAx>
        <c:axId val="-2024666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Nominal 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 i="0"/>
            </a:pPr>
            <a:endParaRPr lang="en-US"/>
          </a:p>
        </c:txPr>
        <c:crossAx val="-2117017192"/>
        <c:crosses val="autoZero"/>
        <c:crossBetween val="midCat"/>
      </c:valAx>
      <c:valAx>
        <c:axId val="-2117017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800"/>
                  <a:t>Calculated</a:t>
                </a:r>
                <a:r>
                  <a:rPr lang="en-US" sz="1800" baseline="0"/>
                  <a:t> water depth difference , m</a:t>
                </a:r>
                <a:endParaRPr lang="en-US" sz="1800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600" b="1" i="0"/>
            </a:pPr>
            <a:endParaRPr lang="en-US"/>
          </a:p>
        </c:txPr>
        <c:crossAx val="-2024666808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600" b="1" i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4" Type="http://schemas.openxmlformats.org/officeDocument/2006/relationships/chart" Target="../charts/chart46.xml"/><Relationship Id="rId1" Type="http://schemas.openxmlformats.org/officeDocument/2006/relationships/chart" Target="../charts/chart43.xml"/><Relationship Id="rId2" Type="http://schemas.openxmlformats.org/officeDocument/2006/relationships/chart" Target="../charts/chart4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4" Type="http://schemas.openxmlformats.org/officeDocument/2006/relationships/chart" Target="../charts/chart50.xml"/><Relationship Id="rId1" Type="http://schemas.openxmlformats.org/officeDocument/2006/relationships/chart" Target="../charts/chart47.xml"/><Relationship Id="rId2" Type="http://schemas.openxmlformats.org/officeDocument/2006/relationships/chart" Target="../charts/chart4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Relationship Id="rId2" Type="http://schemas.openxmlformats.org/officeDocument/2006/relationships/chart" Target="../charts/chart52.xml"/><Relationship Id="rId3" Type="http://schemas.openxmlformats.org/officeDocument/2006/relationships/chart" Target="../charts/chart5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4" Type="http://schemas.openxmlformats.org/officeDocument/2006/relationships/chart" Target="../charts/chart14.xml"/><Relationship Id="rId1" Type="http://schemas.openxmlformats.org/officeDocument/2006/relationships/chart" Target="../charts/chart11.xml"/><Relationship Id="rId2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4" Type="http://schemas.openxmlformats.org/officeDocument/2006/relationships/chart" Target="../charts/chart18.xml"/><Relationship Id="rId1" Type="http://schemas.openxmlformats.org/officeDocument/2006/relationships/chart" Target="../charts/chart15.xml"/><Relationship Id="rId2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4" Type="http://schemas.openxmlformats.org/officeDocument/2006/relationships/chart" Target="../charts/chart22.xml"/><Relationship Id="rId1" Type="http://schemas.openxmlformats.org/officeDocument/2006/relationships/chart" Target="../charts/chart19.xml"/><Relationship Id="rId2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4" Type="http://schemas.openxmlformats.org/officeDocument/2006/relationships/chart" Target="../charts/chart26.xml"/><Relationship Id="rId1" Type="http://schemas.openxmlformats.org/officeDocument/2006/relationships/chart" Target="../charts/chart23.xml"/><Relationship Id="rId2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4" Type="http://schemas.openxmlformats.org/officeDocument/2006/relationships/chart" Target="../charts/chart30.xml"/><Relationship Id="rId1" Type="http://schemas.openxmlformats.org/officeDocument/2006/relationships/chart" Target="../charts/chart27.xml"/><Relationship Id="rId2" Type="http://schemas.openxmlformats.org/officeDocument/2006/relationships/chart" Target="../charts/chart2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4" Type="http://schemas.openxmlformats.org/officeDocument/2006/relationships/chart" Target="../charts/chart34.xml"/><Relationship Id="rId1" Type="http://schemas.openxmlformats.org/officeDocument/2006/relationships/chart" Target="../charts/chart31.xml"/><Relationship Id="rId2" Type="http://schemas.openxmlformats.org/officeDocument/2006/relationships/chart" Target="../charts/chart3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4" Type="http://schemas.openxmlformats.org/officeDocument/2006/relationships/chart" Target="../charts/chart38.xml"/><Relationship Id="rId1" Type="http://schemas.openxmlformats.org/officeDocument/2006/relationships/chart" Target="../charts/chart35.xml"/><Relationship Id="rId2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4" Type="http://schemas.openxmlformats.org/officeDocument/2006/relationships/chart" Target="../charts/chart42.xml"/><Relationship Id="rId1" Type="http://schemas.openxmlformats.org/officeDocument/2006/relationships/chart" Target="../charts/chart39.xml"/><Relationship Id="rId2" Type="http://schemas.openxmlformats.org/officeDocument/2006/relationships/chart" Target="../charts/chart4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50800</xdr:colOff>
      <xdr:row>0</xdr:row>
      <xdr:rowOff>0</xdr:rowOff>
    </xdr:from>
    <xdr:to>
      <xdr:col>58</xdr:col>
      <xdr:colOff>450850</xdr:colOff>
      <xdr:row>29</xdr:row>
      <xdr:rowOff>107950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35</xdr:row>
      <xdr:rowOff>0</xdr:rowOff>
    </xdr:from>
    <xdr:to>
      <xdr:col>18</xdr:col>
      <xdr:colOff>323850</xdr:colOff>
      <xdr:row>63</xdr:row>
      <xdr:rowOff>48683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35</xdr:row>
      <xdr:rowOff>0</xdr:rowOff>
    </xdr:from>
    <xdr:to>
      <xdr:col>38</xdr:col>
      <xdr:colOff>323850</xdr:colOff>
      <xdr:row>63</xdr:row>
      <xdr:rowOff>48683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40</xdr:col>
      <xdr:colOff>0</xdr:colOff>
      <xdr:row>35</xdr:row>
      <xdr:rowOff>0</xdr:rowOff>
    </xdr:from>
    <xdr:to>
      <xdr:col>58</xdr:col>
      <xdr:colOff>323850</xdr:colOff>
      <xdr:row>63</xdr:row>
      <xdr:rowOff>48683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66</xdr:row>
      <xdr:rowOff>0</xdr:rowOff>
    </xdr:from>
    <xdr:to>
      <xdr:col>18</xdr:col>
      <xdr:colOff>323850</xdr:colOff>
      <xdr:row>94</xdr:row>
      <xdr:rowOff>48683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66</xdr:row>
      <xdr:rowOff>0</xdr:rowOff>
    </xdr:from>
    <xdr:to>
      <xdr:col>38</xdr:col>
      <xdr:colOff>323850</xdr:colOff>
      <xdr:row>94</xdr:row>
      <xdr:rowOff>48683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0</xdr:colOff>
      <xdr:row>67</xdr:row>
      <xdr:rowOff>0</xdr:rowOff>
    </xdr:from>
    <xdr:to>
      <xdr:col>57</xdr:col>
      <xdr:colOff>323850</xdr:colOff>
      <xdr:row>95</xdr:row>
      <xdr:rowOff>48684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18</xdr:col>
      <xdr:colOff>323850</xdr:colOff>
      <xdr:row>125</xdr:row>
      <xdr:rowOff>48684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626533</xdr:colOff>
      <xdr:row>0</xdr:row>
      <xdr:rowOff>152400</xdr:rowOff>
    </xdr:from>
    <xdr:to>
      <xdr:col>39</xdr:col>
      <xdr:colOff>213783</xdr:colOff>
      <xdr:row>29</xdr:row>
      <xdr:rowOff>14817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</xdr:row>
      <xdr:rowOff>33867</xdr:rowOff>
    </xdr:from>
    <xdr:to>
      <xdr:col>18</xdr:col>
      <xdr:colOff>389467</xdr:colOff>
      <xdr:row>28</xdr:row>
      <xdr:rowOff>84666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27</xdr:row>
      <xdr:rowOff>111124</xdr:rowOff>
    </xdr:from>
    <xdr:to>
      <xdr:col>6</xdr:col>
      <xdr:colOff>460376</xdr:colOff>
      <xdr:row>51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431800</xdr:colOff>
      <xdr:row>28</xdr:row>
      <xdr:rowOff>9525</xdr:rowOff>
    </xdr:from>
    <xdr:to>
      <xdr:col>23</xdr:col>
      <xdr:colOff>136525</xdr:colOff>
      <xdr:row>50</xdr:row>
      <xdr:rowOff>82550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714375</xdr:colOff>
      <xdr:row>27</xdr:row>
      <xdr:rowOff>92075</xdr:rowOff>
    </xdr:from>
    <xdr:to>
      <xdr:col>14</xdr:col>
      <xdr:colOff>3176</xdr:colOff>
      <xdr:row>51</xdr:row>
      <xdr:rowOff>6351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1238250</xdr:colOff>
      <xdr:row>76</xdr:row>
      <xdr:rowOff>6350</xdr:rowOff>
    </xdr:from>
    <xdr:to>
      <xdr:col>13</xdr:col>
      <xdr:colOff>609600</xdr:colOff>
      <xdr:row>105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27</xdr:row>
      <xdr:rowOff>111124</xdr:rowOff>
    </xdr:from>
    <xdr:to>
      <xdr:col>6</xdr:col>
      <xdr:colOff>460376</xdr:colOff>
      <xdr:row>51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431800</xdr:colOff>
      <xdr:row>28</xdr:row>
      <xdr:rowOff>9525</xdr:rowOff>
    </xdr:from>
    <xdr:to>
      <xdr:col>23</xdr:col>
      <xdr:colOff>136525</xdr:colOff>
      <xdr:row>50</xdr:row>
      <xdr:rowOff>82550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714375</xdr:colOff>
      <xdr:row>27</xdr:row>
      <xdr:rowOff>92075</xdr:rowOff>
    </xdr:from>
    <xdr:to>
      <xdr:col>14</xdr:col>
      <xdr:colOff>3176</xdr:colOff>
      <xdr:row>51</xdr:row>
      <xdr:rowOff>6351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1238250</xdr:colOff>
      <xdr:row>76</xdr:row>
      <xdr:rowOff>6350</xdr:rowOff>
    </xdr:from>
    <xdr:to>
      <xdr:col>13</xdr:col>
      <xdr:colOff>609600</xdr:colOff>
      <xdr:row>105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714374</xdr:colOff>
      <xdr:row>0</xdr:row>
      <xdr:rowOff>123824</xdr:rowOff>
    </xdr:from>
    <xdr:to>
      <xdr:col>22</xdr:col>
      <xdr:colOff>247650</xdr:colOff>
      <xdr:row>25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419100</xdr:colOff>
      <xdr:row>35</xdr:row>
      <xdr:rowOff>47625</xdr:rowOff>
    </xdr:from>
    <xdr:to>
      <xdr:col>32</xdr:col>
      <xdr:colOff>9525</xdr:colOff>
      <xdr:row>53</xdr:row>
      <xdr:rowOff>19050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333375</xdr:colOff>
      <xdr:row>0</xdr:row>
      <xdr:rowOff>180975</xdr:rowOff>
    </xdr:from>
    <xdr:to>
      <xdr:col>33</xdr:col>
      <xdr:colOff>523876</xdr:colOff>
      <xdr:row>25</xdr:row>
      <xdr:rowOff>95251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28</xdr:row>
      <xdr:rowOff>111124</xdr:rowOff>
    </xdr:from>
    <xdr:to>
      <xdr:col>6</xdr:col>
      <xdr:colOff>460376</xdr:colOff>
      <xdr:row>52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431800</xdr:colOff>
      <xdr:row>28</xdr:row>
      <xdr:rowOff>9525</xdr:rowOff>
    </xdr:from>
    <xdr:to>
      <xdr:col>23</xdr:col>
      <xdr:colOff>136525</xdr:colOff>
      <xdr:row>50</xdr:row>
      <xdr:rowOff>82550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714375</xdr:colOff>
      <xdr:row>27</xdr:row>
      <xdr:rowOff>92075</xdr:rowOff>
    </xdr:from>
    <xdr:to>
      <xdr:col>14</xdr:col>
      <xdr:colOff>3176</xdr:colOff>
      <xdr:row>51</xdr:row>
      <xdr:rowOff>6351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1238250</xdr:colOff>
      <xdr:row>77</xdr:row>
      <xdr:rowOff>6350</xdr:rowOff>
    </xdr:from>
    <xdr:to>
      <xdr:col>13</xdr:col>
      <xdr:colOff>609600</xdr:colOff>
      <xdr:row>106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28</xdr:row>
      <xdr:rowOff>111124</xdr:rowOff>
    </xdr:from>
    <xdr:to>
      <xdr:col>6</xdr:col>
      <xdr:colOff>460376</xdr:colOff>
      <xdr:row>52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431800</xdr:colOff>
      <xdr:row>28</xdr:row>
      <xdr:rowOff>9525</xdr:rowOff>
    </xdr:from>
    <xdr:to>
      <xdr:col>23</xdr:col>
      <xdr:colOff>136525</xdr:colOff>
      <xdr:row>50</xdr:row>
      <xdr:rowOff>82550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714375</xdr:colOff>
      <xdr:row>27</xdr:row>
      <xdr:rowOff>92075</xdr:rowOff>
    </xdr:from>
    <xdr:to>
      <xdr:col>14</xdr:col>
      <xdr:colOff>3176</xdr:colOff>
      <xdr:row>51</xdr:row>
      <xdr:rowOff>6351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1238250</xdr:colOff>
      <xdr:row>77</xdr:row>
      <xdr:rowOff>6350</xdr:rowOff>
    </xdr:from>
    <xdr:to>
      <xdr:col>13</xdr:col>
      <xdr:colOff>609600</xdr:colOff>
      <xdr:row>106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27</xdr:row>
      <xdr:rowOff>111124</xdr:rowOff>
    </xdr:from>
    <xdr:to>
      <xdr:col>6</xdr:col>
      <xdr:colOff>460376</xdr:colOff>
      <xdr:row>51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431800</xdr:colOff>
      <xdr:row>28</xdr:row>
      <xdr:rowOff>9525</xdr:rowOff>
    </xdr:from>
    <xdr:to>
      <xdr:col>23</xdr:col>
      <xdr:colOff>136525</xdr:colOff>
      <xdr:row>50</xdr:row>
      <xdr:rowOff>82550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714375</xdr:colOff>
      <xdr:row>27</xdr:row>
      <xdr:rowOff>92075</xdr:rowOff>
    </xdr:from>
    <xdr:to>
      <xdr:col>14</xdr:col>
      <xdr:colOff>3176</xdr:colOff>
      <xdr:row>51</xdr:row>
      <xdr:rowOff>6351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1238250</xdr:colOff>
      <xdr:row>76</xdr:row>
      <xdr:rowOff>6350</xdr:rowOff>
    </xdr:from>
    <xdr:to>
      <xdr:col>13</xdr:col>
      <xdr:colOff>609600</xdr:colOff>
      <xdr:row>105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27</xdr:row>
      <xdr:rowOff>111124</xdr:rowOff>
    </xdr:from>
    <xdr:to>
      <xdr:col>6</xdr:col>
      <xdr:colOff>460376</xdr:colOff>
      <xdr:row>51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431800</xdr:colOff>
      <xdr:row>28</xdr:row>
      <xdr:rowOff>9525</xdr:rowOff>
    </xdr:from>
    <xdr:to>
      <xdr:col>23</xdr:col>
      <xdr:colOff>136525</xdr:colOff>
      <xdr:row>50</xdr:row>
      <xdr:rowOff>82550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714375</xdr:colOff>
      <xdr:row>27</xdr:row>
      <xdr:rowOff>92075</xdr:rowOff>
    </xdr:from>
    <xdr:to>
      <xdr:col>14</xdr:col>
      <xdr:colOff>3176</xdr:colOff>
      <xdr:row>51</xdr:row>
      <xdr:rowOff>6351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1238250</xdr:colOff>
      <xdr:row>76</xdr:row>
      <xdr:rowOff>6350</xdr:rowOff>
    </xdr:from>
    <xdr:to>
      <xdr:col>13</xdr:col>
      <xdr:colOff>609600</xdr:colOff>
      <xdr:row>105</xdr:row>
      <xdr:rowOff>114300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27</xdr:row>
      <xdr:rowOff>111124</xdr:rowOff>
    </xdr:from>
    <xdr:to>
      <xdr:col>6</xdr:col>
      <xdr:colOff>460376</xdr:colOff>
      <xdr:row>51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431800</xdr:colOff>
      <xdr:row>28</xdr:row>
      <xdr:rowOff>9525</xdr:rowOff>
    </xdr:from>
    <xdr:to>
      <xdr:col>23</xdr:col>
      <xdr:colOff>136525</xdr:colOff>
      <xdr:row>50</xdr:row>
      <xdr:rowOff>82550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714375</xdr:colOff>
      <xdr:row>27</xdr:row>
      <xdr:rowOff>92075</xdr:rowOff>
    </xdr:from>
    <xdr:to>
      <xdr:col>14</xdr:col>
      <xdr:colOff>3176</xdr:colOff>
      <xdr:row>51</xdr:row>
      <xdr:rowOff>6351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1238250</xdr:colOff>
      <xdr:row>76</xdr:row>
      <xdr:rowOff>6350</xdr:rowOff>
    </xdr:from>
    <xdr:to>
      <xdr:col>13</xdr:col>
      <xdr:colOff>609600</xdr:colOff>
      <xdr:row>105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27</xdr:row>
      <xdr:rowOff>111124</xdr:rowOff>
    </xdr:from>
    <xdr:to>
      <xdr:col>6</xdr:col>
      <xdr:colOff>460376</xdr:colOff>
      <xdr:row>51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431800</xdr:colOff>
      <xdr:row>28</xdr:row>
      <xdr:rowOff>9525</xdr:rowOff>
    </xdr:from>
    <xdr:to>
      <xdr:col>23</xdr:col>
      <xdr:colOff>136525</xdr:colOff>
      <xdr:row>50</xdr:row>
      <xdr:rowOff>82550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714375</xdr:colOff>
      <xdr:row>27</xdr:row>
      <xdr:rowOff>92075</xdr:rowOff>
    </xdr:from>
    <xdr:to>
      <xdr:col>14</xdr:col>
      <xdr:colOff>3176</xdr:colOff>
      <xdr:row>51</xdr:row>
      <xdr:rowOff>6351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1238250</xdr:colOff>
      <xdr:row>76</xdr:row>
      <xdr:rowOff>6350</xdr:rowOff>
    </xdr:from>
    <xdr:to>
      <xdr:col>13</xdr:col>
      <xdr:colOff>609600</xdr:colOff>
      <xdr:row>105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27</xdr:row>
      <xdr:rowOff>111124</xdr:rowOff>
    </xdr:from>
    <xdr:to>
      <xdr:col>6</xdr:col>
      <xdr:colOff>460376</xdr:colOff>
      <xdr:row>51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431800</xdr:colOff>
      <xdr:row>28</xdr:row>
      <xdr:rowOff>9525</xdr:rowOff>
    </xdr:from>
    <xdr:to>
      <xdr:col>23</xdr:col>
      <xdr:colOff>136525</xdr:colOff>
      <xdr:row>50</xdr:row>
      <xdr:rowOff>82550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714375</xdr:colOff>
      <xdr:row>27</xdr:row>
      <xdr:rowOff>92075</xdr:rowOff>
    </xdr:from>
    <xdr:to>
      <xdr:col>14</xdr:col>
      <xdr:colOff>3176</xdr:colOff>
      <xdr:row>51</xdr:row>
      <xdr:rowOff>6351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1238250</xdr:colOff>
      <xdr:row>76</xdr:row>
      <xdr:rowOff>6350</xdr:rowOff>
    </xdr:from>
    <xdr:to>
      <xdr:col>13</xdr:col>
      <xdr:colOff>609600</xdr:colOff>
      <xdr:row>105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27</xdr:row>
      <xdr:rowOff>111124</xdr:rowOff>
    </xdr:from>
    <xdr:to>
      <xdr:col>6</xdr:col>
      <xdr:colOff>460376</xdr:colOff>
      <xdr:row>51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431800</xdr:colOff>
      <xdr:row>28</xdr:row>
      <xdr:rowOff>9525</xdr:rowOff>
    </xdr:from>
    <xdr:to>
      <xdr:col>23</xdr:col>
      <xdr:colOff>136525</xdr:colOff>
      <xdr:row>50</xdr:row>
      <xdr:rowOff>82550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714375</xdr:colOff>
      <xdr:row>27</xdr:row>
      <xdr:rowOff>92075</xdr:rowOff>
    </xdr:from>
    <xdr:to>
      <xdr:col>14</xdr:col>
      <xdr:colOff>3176</xdr:colOff>
      <xdr:row>51</xdr:row>
      <xdr:rowOff>6351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1238250</xdr:colOff>
      <xdr:row>76</xdr:row>
      <xdr:rowOff>6350</xdr:rowOff>
    </xdr:from>
    <xdr:to>
      <xdr:col>13</xdr:col>
      <xdr:colOff>609600</xdr:colOff>
      <xdr:row>105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zoomScalePageLayoutView="75" workbookViewId="0">
      <selection activeCell="B2" sqref="B2"/>
    </sheetView>
  </sheetViews>
  <sheetFormatPr baseColWidth="10" defaultColWidth="8.83203125" defaultRowHeight="14" x14ac:dyDescent="0"/>
  <sheetData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opLeftCell="A24" workbookViewId="0">
      <selection activeCell="I64" sqref="I64:L71"/>
    </sheetView>
  </sheetViews>
  <sheetFormatPr baseColWidth="10" defaultColWidth="8.83203125" defaultRowHeight="14" x14ac:dyDescent="0"/>
  <cols>
    <col min="1" max="1" width="38.5" customWidth="1"/>
    <col min="2" max="2" width="17" customWidth="1"/>
    <col min="3" max="3" width="17.1640625" customWidth="1"/>
    <col min="4" max="4" width="17" customWidth="1"/>
    <col min="5" max="5" width="12.6640625" customWidth="1"/>
    <col min="6" max="6" width="17" customWidth="1"/>
    <col min="7" max="7" width="18.33203125" customWidth="1"/>
    <col min="8" max="8" width="20.1640625" customWidth="1"/>
    <col min="9" max="10" width="12.6640625" customWidth="1"/>
    <col min="11" max="11" width="14.6640625" customWidth="1"/>
    <col min="12" max="12" width="15.5" customWidth="1"/>
    <col min="13" max="13" width="14.6640625" customWidth="1"/>
    <col min="14" max="14" width="13.5" customWidth="1"/>
    <col min="15" max="15" width="13.6640625" customWidth="1"/>
    <col min="16" max="16" width="14.33203125" customWidth="1"/>
    <col min="17" max="17" width="19.83203125" customWidth="1"/>
    <col min="18" max="18" width="20.1640625" customWidth="1"/>
    <col min="19" max="19" width="17.5" customWidth="1"/>
  </cols>
  <sheetData>
    <row r="1" spans="1:33">
      <c r="A1" s="1">
        <v>42276</v>
      </c>
    </row>
    <row r="2" spans="1:33" ht="18">
      <c r="A2" t="s">
        <v>5</v>
      </c>
      <c r="O2" s="69" t="s">
        <v>26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70"/>
    </row>
    <row r="3" spans="1:33">
      <c r="A3" s="3"/>
      <c r="B3" s="71" t="s">
        <v>25</v>
      </c>
      <c r="C3" s="71"/>
      <c r="D3" s="71"/>
      <c r="E3" s="71"/>
      <c r="F3" s="71"/>
      <c r="G3" s="71"/>
      <c r="H3" s="71"/>
      <c r="I3" s="71"/>
      <c r="J3" s="71"/>
      <c r="K3" s="14" t="s">
        <v>7</v>
      </c>
      <c r="L3" s="14" t="s">
        <v>23</v>
      </c>
      <c r="M3" s="14" t="s">
        <v>31</v>
      </c>
      <c r="P3" s="14" t="s">
        <v>18</v>
      </c>
      <c r="Q3" s="14" t="s">
        <v>33</v>
      </c>
      <c r="R3" s="14" t="s">
        <v>17</v>
      </c>
      <c r="S3" s="14" t="s">
        <v>62</v>
      </c>
      <c r="T3" s="14" t="s">
        <v>61</v>
      </c>
      <c r="U3" s="14" t="s">
        <v>60</v>
      </c>
      <c r="V3" s="14" t="s">
        <v>59</v>
      </c>
      <c r="W3" s="14" t="s">
        <v>58</v>
      </c>
      <c r="X3" s="14" t="s">
        <v>57</v>
      </c>
      <c r="Y3" s="14" t="s">
        <v>56</v>
      </c>
      <c r="Z3" s="14" t="s">
        <v>55</v>
      </c>
      <c r="AA3" s="19" t="s">
        <v>54</v>
      </c>
      <c r="AB3" s="19" t="s">
        <v>53</v>
      </c>
      <c r="AC3" s="19" t="s">
        <v>52</v>
      </c>
      <c r="AD3" s="19" t="s">
        <v>51</v>
      </c>
      <c r="AE3" s="19" t="s">
        <v>49</v>
      </c>
      <c r="AF3" s="19" t="s">
        <v>48</v>
      </c>
      <c r="AG3" s="19" t="s">
        <v>47</v>
      </c>
    </row>
    <row r="4" spans="1:33" ht="28">
      <c r="A4" s="15" t="s">
        <v>22</v>
      </c>
      <c r="B4" s="23">
        <v>0</v>
      </c>
      <c r="C4" s="23">
        <v>5</v>
      </c>
      <c r="D4" s="23">
        <v>10</v>
      </c>
      <c r="E4" s="23">
        <v>15</v>
      </c>
      <c r="F4" s="23">
        <v>20</v>
      </c>
      <c r="G4" s="23">
        <v>25</v>
      </c>
      <c r="H4" s="23">
        <v>30</v>
      </c>
      <c r="I4" s="23">
        <v>35</v>
      </c>
      <c r="J4" s="23">
        <v>40</v>
      </c>
      <c r="K4" s="14"/>
      <c r="L4" s="14"/>
      <c r="M4" s="14"/>
      <c r="P4" s="14" t="s">
        <v>18</v>
      </c>
      <c r="Q4" s="14" t="s">
        <v>33</v>
      </c>
      <c r="R4" s="14" t="s">
        <v>17</v>
      </c>
      <c r="S4" s="14" t="s">
        <v>62</v>
      </c>
      <c r="T4" s="14" t="s">
        <v>61</v>
      </c>
      <c r="U4" s="14" t="s">
        <v>60</v>
      </c>
      <c r="V4" s="14" t="s">
        <v>59</v>
      </c>
      <c r="W4" s="14" t="s">
        <v>58</v>
      </c>
      <c r="X4" s="14" t="s">
        <v>57</v>
      </c>
      <c r="Y4" s="14" t="s">
        <v>56</v>
      </c>
      <c r="Z4" s="14" t="s">
        <v>55</v>
      </c>
      <c r="AA4" s="19" t="s">
        <v>54</v>
      </c>
      <c r="AB4" s="19" t="s">
        <v>53</v>
      </c>
      <c r="AC4" s="19" t="s">
        <v>52</v>
      </c>
      <c r="AD4" s="19" t="s">
        <v>51</v>
      </c>
      <c r="AE4" s="19" t="s">
        <v>49</v>
      </c>
      <c r="AF4" s="19" t="s">
        <v>48</v>
      </c>
      <c r="AG4" s="19" t="s">
        <v>47</v>
      </c>
    </row>
    <row r="5" spans="1:3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P5" s="9">
        <v>65535</v>
      </c>
      <c r="Q5" s="24">
        <v>0</v>
      </c>
      <c r="R5" s="7">
        <f>P5*Q5</f>
        <v>0</v>
      </c>
      <c r="S5" s="10">
        <v>2.5</v>
      </c>
      <c r="T5" s="8">
        <f>S5 * R5/P5</f>
        <v>0</v>
      </c>
      <c r="U5" s="8">
        <f>T5*2</f>
        <v>0</v>
      </c>
      <c r="V5" s="9">
        <v>0</v>
      </c>
      <c r="W5" s="9">
        <v>70</v>
      </c>
      <c r="X5" s="9">
        <v>0.5</v>
      </c>
      <c r="Y5" s="9">
        <v>4.5</v>
      </c>
      <c r="Z5" s="7">
        <f xml:space="preserve"> (W5-V5)/(Y5-X5)*(U5-X5)+V5</f>
        <v>-8.75</v>
      </c>
      <c r="AA5" s="9">
        <v>0</v>
      </c>
      <c r="AB5" s="9">
        <v>1</v>
      </c>
      <c r="AC5" s="9">
        <v>9.8066499999999994</v>
      </c>
      <c r="AD5" s="9">
        <v>1025</v>
      </c>
      <c r="AE5" s="9">
        <f>1/(AC5*AD5)</f>
        <v>9.9484508583212516E-5</v>
      </c>
      <c r="AF5" s="9">
        <f>AE5*100000</f>
        <v>9.9484508583212516</v>
      </c>
      <c r="AG5" s="18">
        <f xml:space="preserve"> AF5* (Z5+AA5-AB5)</f>
        <v>-96.997395868632196</v>
      </c>
    </row>
    <row r="6" spans="1:33">
      <c r="A6" s="23" t="s">
        <v>1</v>
      </c>
      <c r="B6" s="4"/>
      <c r="C6" s="4"/>
      <c r="D6" s="4"/>
      <c r="E6" s="4"/>
      <c r="F6" s="4"/>
      <c r="G6" s="4"/>
      <c r="H6" s="4"/>
      <c r="I6" s="4"/>
      <c r="J6" s="4"/>
      <c r="K6" s="3"/>
      <c r="L6" s="3"/>
      <c r="M6" s="3" t="s">
        <v>32</v>
      </c>
      <c r="P6" s="9">
        <v>65535</v>
      </c>
      <c r="Q6" s="24">
        <v>0.1</v>
      </c>
      <c r="R6" s="7">
        <f t="shared" ref="R6:R12" si="0">P6*Q6</f>
        <v>6553.5</v>
      </c>
      <c r="S6" s="10">
        <v>2.5</v>
      </c>
      <c r="T6" s="8">
        <f t="shared" ref="T6:T12" si="1">S6 * R6/P6</f>
        <v>0.25</v>
      </c>
      <c r="U6" s="8">
        <f t="shared" ref="U6:U12" si="2">T6*2</f>
        <v>0.5</v>
      </c>
      <c r="V6" s="9">
        <v>0</v>
      </c>
      <c r="W6" s="9">
        <v>70</v>
      </c>
      <c r="X6" s="9">
        <v>0.5</v>
      </c>
      <c r="Y6" s="9">
        <v>4.5</v>
      </c>
      <c r="Z6" s="7">
        <f t="shared" ref="Z6:Z12" si="3" xml:space="preserve"> (W6-V6)/(Y6-X6)*(U6-X6)+V6</f>
        <v>0</v>
      </c>
      <c r="AA6" s="9">
        <v>0</v>
      </c>
      <c r="AB6" s="9">
        <v>1</v>
      </c>
      <c r="AC6" s="9">
        <v>9.8066499999999994</v>
      </c>
      <c r="AD6" s="9">
        <v>1025</v>
      </c>
      <c r="AE6" s="9">
        <f>1/(AC6*AD6)</f>
        <v>9.9484508583212516E-5</v>
      </c>
      <c r="AF6" s="9">
        <f>AE6*100000</f>
        <v>9.9484508583212516</v>
      </c>
      <c r="AG6" s="18">
        <f t="shared" ref="AG6:AG12" si="4" xml:space="preserve"> AF6* (Z6+AA6-AB6)</f>
        <v>-9.9484508583212516</v>
      </c>
    </row>
    <row r="7" spans="1:33">
      <c r="A7" s="23" t="s">
        <v>2</v>
      </c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 t="s">
        <v>32</v>
      </c>
      <c r="P7" s="9">
        <v>65535</v>
      </c>
      <c r="Q7" s="24">
        <v>0.11142858</v>
      </c>
      <c r="R7" s="7">
        <f t="shared" si="0"/>
        <v>7302.4719902999996</v>
      </c>
      <c r="S7" s="10">
        <v>2.5</v>
      </c>
      <c r="T7" s="8">
        <f t="shared" si="1"/>
        <v>0.27857144999999994</v>
      </c>
      <c r="U7" s="8">
        <f t="shared" si="2"/>
        <v>0.55714289999999989</v>
      </c>
      <c r="V7" s="9">
        <v>0</v>
      </c>
      <c r="W7" s="9">
        <v>70</v>
      </c>
      <c r="X7" s="9">
        <v>0.5</v>
      </c>
      <c r="Y7" s="9">
        <v>4.5</v>
      </c>
      <c r="Z7" s="7">
        <f t="shared" si="3"/>
        <v>1.0000007499999981</v>
      </c>
      <c r="AA7" s="9">
        <v>0</v>
      </c>
      <c r="AB7" s="9">
        <v>1</v>
      </c>
      <c r="AC7" s="9">
        <v>9.8066499999999994</v>
      </c>
      <c r="AD7" s="9">
        <v>1025</v>
      </c>
      <c r="AE7" s="9">
        <f>1/(AC7*AD7)</f>
        <v>9.9484508583212516E-5</v>
      </c>
      <c r="AF7" s="9">
        <f>AE7*100000</f>
        <v>9.9484508583212516</v>
      </c>
      <c r="AG7" s="18">
        <f t="shared" si="4"/>
        <v>7.4613381249028709E-6</v>
      </c>
    </row>
    <row r="8" spans="1:33">
      <c r="A8" s="23" t="s">
        <v>3</v>
      </c>
      <c r="B8" s="4"/>
      <c r="C8" s="4"/>
      <c r="D8" s="4"/>
      <c r="E8" s="4"/>
      <c r="F8" s="4"/>
      <c r="G8" s="4"/>
      <c r="H8" s="4"/>
      <c r="I8" s="4"/>
      <c r="J8" s="4"/>
      <c r="K8" s="3"/>
      <c r="L8" s="3"/>
      <c r="M8" s="3" t="s">
        <v>32</v>
      </c>
      <c r="P8" s="9">
        <v>65535</v>
      </c>
      <c r="Q8" s="24">
        <v>0.25</v>
      </c>
      <c r="R8" s="7">
        <f t="shared" si="0"/>
        <v>16383.75</v>
      </c>
      <c r="S8" s="10">
        <v>2.5</v>
      </c>
      <c r="T8" s="8">
        <f t="shared" si="1"/>
        <v>0.625</v>
      </c>
      <c r="U8" s="8">
        <f t="shared" si="2"/>
        <v>1.25</v>
      </c>
      <c r="V8" s="9">
        <v>0</v>
      </c>
      <c r="W8" s="9">
        <v>70</v>
      </c>
      <c r="X8" s="9">
        <v>0.5</v>
      </c>
      <c r="Y8" s="9">
        <v>4.5</v>
      </c>
      <c r="Z8" s="7">
        <f t="shared" si="3"/>
        <v>13.125</v>
      </c>
      <c r="AA8" s="9">
        <v>0</v>
      </c>
      <c r="AB8" s="9">
        <v>1</v>
      </c>
      <c r="AC8" s="9">
        <v>9.8066499999999994</v>
      </c>
      <c r="AD8" s="9">
        <v>1025</v>
      </c>
      <c r="AE8" s="9">
        <f t="shared" ref="AE8:AE12" si="5">1/(AC8*AD8)</f>
        <v>9.9484508583212516E-5</v>
      </c>
      <c r="AF8" s="9">
        <f t="shared" ref="AF8:AF12" si="6">AE8*100000</f>
        <v>9.9484508583212516</v>
      </c>
      <c r="AG8" s="18">
        <f t="shared" si="4"/>
        <v>120.62496665714518</v>
      </c>
    </row>
    <row r="9" spans="1:33">
      <c r="A9" s="23" t="s">
        <v>4</v>
      </c>
      <c r="B9" s="4"/>
      <c r="C9" s="4"/>
      <c r="D9" s="4"/>
      <c r="E9" s="4"/>
      <c r="F9" s="4"/>
      <c r="G9" s="4"/>
      <c r="H9" s="4"/>
      <c r="I9" s="4"/>
      <c r="J9" s="4"/>
      <c r="K9" s="3"/>
      <c r="L9" s="3"/>
      <c r="M9" s="3" t="s">
        <v>32</v>
      </c>
      <c r="P9" s="9">
        <v>65535</v>
      </c>
      <c r="Q9" s="24">
        <v>0.5</v>
      </c>
      <c r="R9" s="7">
        <f t="shared" si="0"/>
        <v>32767.5</v>
      </c>
      <c r="S9" s="10">
        <v>2.5</v>
      </c>
      <c r="T9" s="8">
        <f t="shared" si="1"/>
        <v>1.25</v>
      </c>
      <c r="U9" s="8">
        <f t="shared" si="2"/>
        <v>2.5</v>
      </c>
      <c r="V9" s="9">
        <v>0</v>
      </c>
      <c r="W9" s="9">
        <v>70</v>
      </c>
      <c r="X9" s="9">
        <v>0.5</v>
      </c>
      <c r="Y9" s="9">
        <v>4.5</v>
      </c>
      <c r="Z9" s="7">
        <f t="shared" si="3"/>
        <v>35</v>
      </c>
      <c r="AA9" s="9">
        <v>0</v>
      </c>
      <c r="AB9" s="9">
        <v>1</v>
      </c>
      <c r="AC9" s="9">
        <v>9.8066499999999994</v>
      </c>
      <c r="AD9" s="9">
        <v>1025</v>
      </c>
      <c r="AE9" s="9">
        <f t="shared" si="5"/>
        <v>9.9484508583212516E-5</v>
      </c>
      <c r="AF9" s="9">
        <f t="shared" si="6"/>
        <v>9.9484508583212516</v>
      </c>
      <c r="AG9" s="18">
        <f t="shared" si="4"/>
        <v>338.24732918292256</v>
      </c>
    </row>
    <row r="10" spans="1:33">
      <c r="A10" s="14"/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  <c r="P10" s="9">
        <v>65535</v>
      </c>
      <c r="Q10" s="24">
        <v>0.75</v>
      </c>
      <c r="R10" s="7">
        <f t="shared" si="0"/>
        <v>49151.25</v>
      </c>
      <c r="S10" s="10">
        <v>2.5</v>
      </c>
      <c r="T10" s="8">
        <f t="shared" si="1"/>
        <v>1.875</v>
      </c>
      <c r="U10" s="8">
        <f t="shared" si="2"/>
        <v>3.75</v>
      </c>
      <c r="V10" s="9">
        <v>0</v>
      </c>
      <c r="W10" s="9">
        <v>70</v>
      </c>
      <c r="X10" s="9">
        <v>0.5</v>
      </c>
      <c r="Y10" s="9">
        <v>4.5</v>
      </c>
      <c r="Z10" s="7">
        <f t="shared" si="3"/>
        <v>56.875</v>
      </c>
      <c r="AA10" s="9">
        <v>0</v>
      </c>
      <c r="AB10" s="9">
        <v>1</v>
      </c>
      <c r="AC10" s="9">
        <v>9.8066499999999994</v>
      </c>
      <c r="AD10" s="9">
        <v>1025</v>
      </c>
      <c r="AE10" s="9">
        <f t="shared" si="5"/>
        <v>9.9484508583212516E-5</v>
      </c>
      <c r="AF10" s="9">
        <f t="shared" si="6"/>
        <v>9.9484508583212516</v>
      </c>
      <c r="AG10" s="18">
        <f t="shared" si="4"/>
        <v>555.86969170869997</v>
      </c>
    </row>
    <row r="11" spans="1:33">
      <c r="A11" s="23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3" t="s">
        <v>8</v>
      </c>
      <c r="L11" s="3"/>
      <c r="M11" s="3" t="s">
        <v>32</v>
      </c>
      <c r="P11" s="9">
        <v>65535</v>
      </c>
      <c r="Q11" s="24">
        <v>0.9</v>
      </c>
      <c r="R11" s="7">
        <f t="shared" si="0"/>
        <v>58981.5</v>
      </c>
      <c r="S11" s="10">
        <v>2.5</v>
      </c>
      <c r="T11" s="8">
        <f t="shared" si="1"/>
        <v>2.25</v>
      </c>
      <c r="U11" s="8">
        <f t="shared" si="2"/>
        <v>4.5</v>
      </c>
      <c r="V11" s="9">
        <v>0</v>
      </c>
      <c r="W11" s="9">
        <v>70</v>
      </c>
      <c r="X11" s="9">
        <v>0.5</v>
      </c>
      <c r="Y11" s="9">
        <v>4.5</v>
      </c>
      <c r="Z11" s="7">
        <f t="shared" si="3"/>
        <v>70</v>
      </c>
      <c r="AA11" s="9">
        <v>0</v>
      </c>
      <c r="AB11" s="9">
        <v>1</v>
      </c>
      <c r="AC11" s="9">
        <v>9.8066499999999994</v>
      </c>
      <c r="AD11" s="9">
        <v>1025</v>
      </c>
      <c r="AE11" s="9">
        <f t="shared" si="5"/>
        <v>9.9484508583212516E-5</v>
      </c>
      <c r="AF11" s="9">
        <f t="shared" si="6"/>
        <v>9.9484508583212516</v>
      </c>
      <c r="AG11" s="18">
        <f t="shared" si="4"/>
        <v>686.44310922416639</v>
      </c>
    </row>
    <row r="12" spans="1:33">
      <c r="A12" s="17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3" t="s">
        <v>24</v>
      </c>
      <c r="L12" s="12">
        <v>21110001</v>
      </c>
      <c r="M12" s="3" t="s">
        <v>32</v>
      </c>
      <c r="P12" s="9">
        <v>65535</v>
      </c>
      <c r="Q12" s="24">
        <v>1</v>
      </c>
      <c r="R12" s="7">
        <f t="shared" si="0"/>
        <v>65535</v>
      </c>
      <c r="S12" s="10">
        <v>2.5</v>
      </c>
      <c r="T12" s="8">
        <f t="shared" si="1"/>
        <v>2.5</v>
      </c>
      <c r="U12" s="8">
        <f t="shared" si="2"/>
        <v>5</v>
      </c>
      <c r="V12" s="9">
        <v>0</v>
      </c>
      <c r="W12" s="9">
        <v>70</v>
      </c>
      <c r="X12" s="9">
        <v>0.5</v>
      </c>
      <c r="Y12" s="9">
        <v>4.5</v>
      </c>
      <c r="Z12" s="7">
        <f t="shared" si="3"/>
        <v>78.75</v>
      </c>
      <c r="AA12" s="9">
        <v>0</v>
      </c>
      <c r="AB12" s="9">
        <v>1</v>
      </c>
      <c r="AC12" s="9">
        <v>9.8066499999999994</v>
      </c>
      <c r="AD12" s="9">
        <v>1025</v>
      </c>
      <c r="AE12" s="9">
        <f t="shared" si="5"/>
        <v>9.9484508583212516E-5</v>
      </c>
      <c r="AF12" s="9">
        <f t="shared" si="6"/>
        <v>9.9484508583212516</v>
      </c>
      <c r="AG12" s="18">
        <f t="shared" si="4"/>
        <v>773.49205423447734</v>
      </c>
    </row>
    <row r="13" spans="1:33">
      <c r="A13" s="23" t="s">
        <v>9</v>
      </c>
      <c r="B13" s="4"/>
      <c r="C13" s="4"/>
      <c r="D13" s="4"/>
      <c r="E13" s="4"/>
      <c r="F13" s="4"/>
      <c r="G13" s="4"/>
      <c r="H13" s="4"/>
      <c r="I13" s="4"/>
      <c r="J13" s="4"/>
      <c r="K13" s="3" t="s">
        <v>24</v>
      </c>
      <c r="L13" s="13">
        <v>21110002</v>
      </c>
      <c r="M13" s="3" t="s">
        <v>32</v>
      </c>
    </row>
    <row r="14" spans="1:33">
      <c r="A14" s="23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3" t="s">
        <v>24</v>
      </c>
      <c r="L14" s="13">
        <v>21110003</v>
      </c>
      <c r="M14" s="3" t="s">
        <v>32</v>
      </c>
    </row>
    <row r="15" spans="1:33" ht="18">
      <c r="A15" s="23" t="s">
        <v>11</v>
      </c>
      <c r="B15" s="4">
        <v>0.50900000000000001</v>
      </c>
      <c r="C15" s="4">
        <v>0.70799999999999996</v>
      </c>
      <c r="D15" s="4">
        <v>0.91200000000000003</v>
      </c>
      <c r="E15" s="4">
        <v>1.119</v>
      </c>
      <c r="F15" s="4">
        <v>1.325</v>
      </c>
      <c r="G15" s="4">
        <v>1.5269999999999999</v>
      </c>
      <c r="H15" s="4">
        <v>1.7290000000000001</v>
      </c>
      <c r="I15" s="4">
        <v>1.9259999999999999</v>
      </c>
      <c r="J15" s="4">
        <v>2.117</v>
      </c>
      <c r="K15" s="3" t="s">
        <v>24</v>
      </c>
      <c r="L15" s="13">
        <v>21110004</v>
      </c>
      <c r="M15" s="3" t="s">
        <v>32</v>
      </c>
      <c r="P15" s="72" t="s">
        <v>27</v>
      </c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</row>
    <row r="16" spans="1:33">
      <c r="A16" s="23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3" t="s">
        <v>24</v>
      </c>
      <c r="L16" s="13">
        <v>21110005</v>
      </c>
      <c r="M16" s="3" t="s">
        <v>32</v>
      </c>
      <c r="P16" s="14" t="s">
        <v>18</v>
      </c>
      <c r="Q16" s="14" t="s">
        <v>33</v>
      </c>
      <c r="R16" s="14" t="s">
        <v>17</v>
      </c>
      <c r="S16" s="14" t="s">
        <v>62</v>
      </c>
      <c r="T16" s="14" t="s">
        <v>61</v>
      </c>
      <c r="U16" s="14" t="s">
        <v>60</v>
      </c>
      <c r="V16" s="14" t="s">
        <v>59</v>
      </c>
      <c r="W16" s="14" t="s">
        <v>58</v>
      </c>
      <c r="X16" s="14" t="s">
        <v>57</v>
      </c>
      <c r="Y16" s="14" t="s">
        <v>56</v>
      </c>
      <c r="Z16" s="14" t="s">
        <v>55</v>
      </c>
      <c r="AA16" s="19" t="s">
        <v>54</v>
      </c>
      <c r="AB16" s="19" t="s">
        <v>53</v>
      </c>
      <c r="AC16" s="19" t="s">
        <v>52</v>
      </c>
      <c r="AD16" s="19" t="s">
        <v>51</v>
      </c>
      <c r="AE16" s="19" t="s">
        <v>49</v>
      </c>
      <c r="AF16" s="19" t="s">
        <v>48</v>
      </c>
      <c r="AG16" s="19" t="s">
        <v>47</v>
      </c>
    </row>
    <row r="17" spans="1:33">
      <c r="A17" s="15" t="s">
        <v>30</v>
      </c>
      <c r="B17" s="23">
        <v>0</v>
      </c>
      <c r="C17" s="23">
        <v>5</v>
      </c>
      <c r="D17" s="23">
        <v>10</v>
      </c>
      <c r="E17" s="23">
        <v>15</v>
      </c>
      <c r="F17" s="23">
        <v>20</v>
      </c>
      <c r="G17" s="23">
        <v>25</v>
      </c>
      <c r="H17" s="23">
        <v>30</v>
      </c>
      <c r="I17" s="23">
        <v>35</v>
      </c>
      <c r="J17" s="23">
        <v>40</v>
      </c>
      <c r="K17" s="14"/>
      <c r="L17" s="14"/>
      <c r="M17" s="14"/>
      <c r="P17" s="9">
        <v>65535</v>
      </c>
      <c r="Q17" s="24">
        <v>0</v>
      </c>
      <c r="R17" s="7">
        <f>P17*Q17</f>
        <v>0</v>
      </c>
      <c r="S17" s="10">
        <v>2.5</v>
      </c>
      <c r="T17" s="8">
        <f>S17 * R17/P17</f>
        <v>0</v>
      </c>
      <c r="U17" s="8">
        <f>T17*2</f>
        <v>0</v>
      </c>
      <c r="V17" s="9">
        <v>0</v>
      </c>
      <c r="W17" s="9">
        <v>100</v>
      </c>
      <c r="X17" s="9">
        <v>0.5</v>
      </c>
      <c r="Y17" s="9">
        <v>4.5</v>
      </c>
      <c r="Z17" s="7">
        <f xml:space="preserve"> (W17-V17)/(Y17-X17)*(U17-X17)+V17</f>
        <v>-12.5</v>
      </c>
      <c r="AA17" s="9">
        <v>1</v>
      </c>
      <c r="AB17" s="9">
        <v>1</v>
      </c>
      <c r="AC17" s="9">
        <v>9.8066499999999994</v>
      </c>
      <c r="AD17" s="9">
        <v>1025</v>
      </c>
      <c r="AE17" s="9">
        <f t="shared" ref="AE17:AE24" si="7">1/(AC17*AD17)</f>
        <v>9.9484508583212516E-5</v>
      </c>
      <c r="AF17" s="9">
        <f t="shared" ref="AF17:AF24" si="8">AE17*100000</f>
        <v>9.9484508583212516</v>
      </c>
      <c r="AG17" s="18">
        <f t="shared" ref="AG17:AG24" si="9" xml:space="preserve"> AF17* (Z17+AA17-AB17)</f>
        <v>-124.35563572901565</v>
      </c>
    </row>
    <row r="18" spans="1:33">
      <c r="A18" s="2"/>
      <c r="B18" s="2"/>
      <c r="C18" s="2"/>
      <c r="D18" s="2"/>
      <c r="E18" s="2"/>
      <c r="F18" s="2"/>
      <c r="G18" s="2"/>
      <c r="H18" s="2"/>
      <c r="I18" s="2"/>
      <c r="J18" s="2"/>
      <c r="P18" s="9">
        <v>65535</v>
      </c>
      <c r="Q18" s="24">
        <v>0.1</v>
      </c>
      <c r="R18" s="7">
        <f t="shared" ref="R18:R24" si="10">P18*Q18</f>
        <v>6553.5</v>
      </c>
      <c r="S18" s="10">
        <v>2.5</v>
      </c>
      <c r="T18" s="8">
        <f t="shared" ref="T18:T24" si="11">S18 * R18/P18</f>
        <v>0.25</v>
      </c>
      <c r="U18" s="8">
        <f t="shared" ref="U18:U23" si="12">T18*2</f>
        <v>0.5</v>
      </c>
      <c r="V18" s="9">
        <v>0</v>
      </c>
      <c r="W18" s="9">
        <v>100</v>
      </c>
      <c r="X18" s="9">
        <v>0.5</v>
      </c>
      <c r="Y18" s="9">
        <v>4.5</v>
      </c>
      <c r="Z18" s="7">
        <f t="shared" ref="Z18:Z24" si="13" xml:space="preserve"> (W18-V18)/(Y18-X18)*(U18-X18)+V18</f>
        <v>0</v>
      </c>
      <c r="AA18" s="9">
        <v>1</v>
      </c>
      <c r="AB18" s="9">
        <v>1</v>
      </c>
      <c r="AC18" s="9">
        <v>9.8066499999999994</v>
      </c>
      <c r="AD18" s="9">
        <v>1025</v>
      </c>
      <c r="AE18" s="9">
        <f t="shared" si="7"/>
        <v>9.9484508583212516E-5</v>
      </c>
      <c r="AF18" s="9">
        <f t="shared" si="8"/>
        <v>9.9484508583212516</v>
      </c>
      <c r="AG18" s="18">
        <f t="shared" si="9"/>
        <v>0</v>
      </c>
    </row>
    <row r="19" spans="1:33">
      <c r="A19" s="2"/>
      <c r="B19" s="2"/>
      <c r="C19" s="2"/>
      <c r="D19" s="2"/>
      <c r="E19" s="2"/>
      <c r="F19" s="2"/>
      <c r="G19" s="2"/>
      <c r="H19" s="2"/>
      <c r="I19" s="2"/>
      <c r="J19" s="2"/>
      <c r="P19" s="9">
        <v>65535</v>
      </c>
      <c r="Q19" s="24">
        <v>0.11142857</v>
      </c>
      <c r="R19" s="7">
        <f t="shared" si="10"/>
        <v>7302.4713349500007</v>
      </c>
      <c r="S19" s="10">
        <v>2.5</v>
      </c>
      <c r="T19" s="8">
        <f t="shared" si="11"/>
        <v>0.27857142499999998</v>
      </c>
      <c r="U19" s="8">
        <f t="shared" si="12"/>
        <v>0.55714284999999997</v>
      </c>
      <c r="V19" s="9">
        <v>0</v>
      </c>
      <c r="W19" s="9">
        <v>100</v>
      </c>
      <c r="X19" s="9">
        <v>0.5</v>
      </c>
      <c r="Y19" s="9">
        <v>4.5</v>
      </c>
      <c r="Z19" s="7">
        <f t="shared" si="13"/>
        <v>1.4285712499999992</v>
      </c>
      <c r="AA19" s="9">
        <v>1</v>
      </c>
      <c r="AB19" s="9">
        <v>1</v>
      </c>
      <c r="AC19" s="9">
        <v>9.8066499999999994</v>
      </c>
      <c r="AD19" s="9">
        <v>1025</v>
      </c>
      <c r="AE19" s="9">
        <f t="shared" si="7"/>
        <v>9.9484508583212516E-5</v>
      </c>
      <c r="AF19" s="9">
        <f t="shared" si="8"/>
        <v>9.9484508583212516</v>
      </c>
      <c r="AG19" s="18">
        <f t="shared" si="9"/>
        <v>14.212070878235556</v>
      </c>
    </row>
    <row r="20" spans="1:33">
      <c r="A20" s="2"/>
      <c r="B20" s="2"/>
      <c r="C20" s="2"/>
      <c r="D20" s="2"/>
      <c r="E20" s="2"/>
      <c r="F20" s="2"/>
      <c r="G20" s="2"/>
      <c r="H20" s="2"/>
      <c r="I20" s="2"/>
      <c r="J20" s="2"/>
      <c r="P20" s="9">
        <v>65535</v>
      </c>
      <c r="Q20" s="24">
        <v>0.25</v>
      </c>
      <c r="R20" s="7">
        <f t="shared" si="10"/>
        <v>16383.75</v>
      </c>
      <c r="S20" s="10">
        <v>2.5</v>
      </c>
      <c r="T20" s="8">
        <f t="shared" si="11"/>
        <v>0.625</v>
      </c>
      <c r="U20" s="8">
        <f t="shared" si="12"/>
        <v>1.25</v>
      </c>
      <c r="V20" s="9">
        <v>0</v>
      </c>
      <c r="W20" s="9">
        <v>100</v>
      </c>
      <c r="X20" s="9">
        <v>0.5</v>
      </c>
      <c r="Y20" s="9">
        <v>4.5</v>
      </c>
      <c r="Z20" s="7">
        <f t="shared" si="13"/>
        <v>18.75</v>
      </c>
      <c r="AA20" s="9">
        <v>1</v>
      </c>
      <c r="AB20" s="9">
        <v>1</v>
      </c>
      <c r="AC20" s="9">
        <v>9.8066499999999994</v>
      </c>
      <c r="AD20" s="9">
        <v>1025</v>
      </c>
      <c r="AE20" s="9">
        <f t="shared" si="7"/>
        <v>9.9484508583212516E-5</v>
      </c>
      <c r="AF20" s="9">
        <f t="shared" si="8"/>
        <v>9.9484508583212516</v>
      </c>
      <c r="AG20" s="18">
        <f t="shared" si="9"/>
        <v>186.53345359352346</v>
      </c>
    </row>
    <row r="21" spans="1:33">
      <c r="A21" s="2"/>
      <c r="B21" s="2"/>
      <c r="C21" s="2"/>
      <c r="D21" s="2"/>
      <c r="E21" s="2"/>
      <c r="F21" s="2"/>
      <c r="G21" s="2"/>
      <c r="H21" s="2"/>
      <c r="I21" s="2"/>
      <c r="J21" s="2"/>
      <c r="P21" s="9">
        <v>65535</v>
      </c>
      <c r="Q21" s="24">
        <v>0.5</v>
      </c>
      <c r="R21" s="7">
        <f t="shared" si="10"/>
        <v>32767.5</v>
      </c>
      <c r="S21" s="10">
        <v>2.5</v>
      </c>
      <c r="T21" s="8">
        <f t="shared" si="11"/>
        <v>1.25</v>
      </c>
      <c r="U21" s="8">
        <f t="shared" si="12"/>
        <v>2.5</v>
      </c>
      <c r="V21" s="9">
        <v>0</v>
      </c>
      <c r="W21" s="9">
        <v>100</v>
      </c>
      <c r="X21" s="9">
        <v>0.5</v>
      </c>
      <c r="Y21" s="9">
        <v>4.5</v>
      </c>
      <c r="Z21" s="7">
        <f t="shared" si="13"/>
        <v>50</v>
      </c>
      <c r="AA21" s="9">
        <v>1</v>
      </c>
      <c r="AB21" s="9">
        <v>1</v>
      </c>
      <c r="AC21" s="9">
        <v>9.8066499999999994</v>
      </c>
      <c r="AD21" s="9">
        <v>1025</v>
      </c>
      <c r="AE21" s="9">
        <f t="shared" si="7"/>
        <v>9.9484508583212516E-5</v>
      </c>
      <c r="AF21" s="9">
        <f t="shared" si="8"/>
        <v>9.9484508583212516</v>
      </c>
      <c r="AG21" s="18">
        <f t="shared" si="9"/>
        <v>497.42254291606258</v>
      </c>
    </row>
    <row r="22" spans="1:33">
      <c r="A22" t="s">
        <v>13</v>
      </c>
      <c r="N22" t="s">
        <v>29</v>
      </c>
      <c r="P22" s="9">
        <v>65535</v>
      </c>
      <c r="Q22" s="24">
        <v>0.75</v>
      </c>
      <c r="R22" s="7">
        <f t="shared" si="10"/>
        <v>49151.25</v>
      </c>
      <c r="S22" s="10">
        <v>2.5</v>
      </c>
      <c r="T22" s="8">
        <f t="shared" si="11"/>
        <v>1.875</v>
      </c>
      <c r="U22" s="8">
        <f t="shared" si="12"/>
        <v>3.75</v>
      </c>
      <c r="V22" s="9">
        <v>0</v>
      </c>
      <c r="W22" s="9">
        <v>100</v>
      </c>
      <c r="X22" s="9">
        <v>0.5</v>
      </c>
      <c r="Y22" s="9">
        <v>4.5</v>
      </c>
      <c r="Z22" s="7">
        <f t="shared" si="13"/>
        <v>81.25</v>
      </c>
      <c r="AA22" s="9">
        <v>1</v>
      </c>
      <c r="AB22" s="9">
        <v>1</v>
      </c>
      <c r="AC22" s="9">
        <v>9.8066499999999994</v>
      </c>
      <c r="AD22" s="9">
        <v>1025</v>
      </c>
      <c r="AE22" s="9">
        <f t="shared" si="7"/>
        <v>9.9484508583212516E-5</v>
      </c>
      <c r="AF22" s="9">
        <f t="shared" si="8"/>
        <v>9.9484508583212516</v>
      </c>
      <c r="AG22" s="18">
        <f t="shared" si="9"/>
        <v>808.31163223860165</v>
      </c>
    </row>
    <row r="23" spans="1:33">
      <c r="A23" t="s">
        <v>14</v>
      </c>
      <c r="N23" s="11" t="s">
        <v>19</v>
      </c>
      <c r="P23" s="9">
        <v>65535</v>
      </c>
      <c r="Q23" s="24">
        <v>0.9</v>
      </c>
      <c r="R23" s="7">
        <f t="shared" si="10"/>
        <v>58981.5</v>
      </c>
      <c r="S23" s="10">
        <v>2.5</v>
      </c>
      <c r="T23" s="8">
        <f t="shared" si="11"/>
        <v>2.25</v>
      </c>
      <c r="U23" s="8">
        <f t="shared" si="12"/>
        <v>4.5</v>
      </c>
      <c r="V23" s="9">
        <v>0</v>
      </c>
      <c r="W23" s="9">
        <v>100</v>
      </c>
      <c r="X23" s="9">
        <v>0.5</v>
      </c>
      <c r="Y23" s="9">
        <v>4.5</v>
      </c>
      <c r="Z23" s="7">
        <f xml:space="preserve"> (W23-V23)/(Y23-X23)*(U23-X23)+V23</f>
        <v>100</v>
      </c>
      <c r="AA23" s="9">
        <v>1</v>
      </c>
      <c r="AB23" s="9">
        <v>1</v>
      </c>
      <c r="AC23" s="9">
        <v>9.8066499999999994</v>
      </c>
      <c r="AD23" s="9">
        <v>1025</v>
      </c>
      <c r="AE23" s="9">
        <f t="shared" si="7"/>
        <v>9.9484508583212516E-5</v>
      </c>
      <c r="AF23" s="9">
        <f t="shared" si="8"/>
        <v>9.9484508583212516</v>
      </c>
      <c r="AG23" s="18">
        <f t="shared" si="9"/>
        <v>994.84508583212516</v>
      </c>
    </row>
    <row r="24" spans="1:33">
      <c r="A24" t="s">
        <v>16</v>
      </c>
      <c r="N24" s="6" t="s">
        <v>20</v>
      </c>
      <c r="P24" s="9">
        <v>65535</v>
      </c>
      <c r="Q24" s="24">
        <v>1</v>
      </c>
      <c r="R24" s="7">
        <f t="shared" si="10"/>
        <v>65535</v>
      </c>
      <c r="S24" s="10">
        <v>2.5</v>
      </c>
      <c r="T24" s="8">
        <f t="shared" si="11"/>
        <v>2.5</v>
      </c>
      <c r="U24" s="8">
        <f>T24*2</f>
        <v>5</v>
      </c>
      <c r="V24" s="9">
        <v>0</v>
      </c>
      <c r="W24" s="9">
        <v>100</v>
      </c>
      <c r="X24" s="9">
        <v>0.5</v>
      </c>
      <c r="Y24" s="9">
        <v>4.5</v>
      </c>
      <c r="Z24" s="7">
        <f t="shared" si="13"/>
        <v>112.5</v>
      </c>
      <c r="AA24" s="9">
        <v>1</v>
      </c>
      <c r="AB24" s="9">
        <v>1</v>
      </c>
      <c r="AC24" s="9">
        <v>9.8066499999999994</v>
      </c>
      <c r="AD24" s="9">
        <v>1025</v>
      </c>
      <c r="AE24" s="9">
        <f t="shared" si="7"/>
        <v>9.9484508583212516E-5</v>
      </c>
      <c r="AF24" s="9">
        <f t="shared" si="8"/>
        <v>9.9484508583212516</v>
      </c>
      <c r="AG24" s="18">
        <f t="shared" si="9"/>
        <v>1119.2007215611409</v>
      </c>
    </row>
    <row r="25" spans="1:33">
      <c r="A25" t="s">
        <v>15</v>
      </c>
      <c r="N25" s="21" t="s">
        <v>28</v>
      </c>
    </row>
    <row r="26" spans="1:33" ht="18">
      <c r="P26" s="73" t="s">
        <v>67</v>
      </c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</row>
    <row r="27" spans="1:33" ht="126">
      <c r="P27" s="27" t="s">
        <v>39</v>
      </c>
      <c r="Q27" s="20" t="s">
        <v>40</v>
      </c>
      <c r="R27" s="28" t="s">
        <v>38</v>
      </c>
      <c r="S27" s="9" t="s">
        <v>41</v>
      </c>
      <c r="T27" s="28" t="s">
        <v>35</v>
      </c>
      <c r="U27" s="28" t="s">
        <v>34</v>
      </c>
      <c r="V27" s="27" t="s">
        <v>63</v>
      </c>
      <c r="W27" s="27" t="s">
        <v>63</v>
      </c>
      <c r="X27" s="27" t="s">
        <v>63</v>
      </c>
      <c r="Y27" s="27" t="s">
        <v>63</v>
      </c>
      <c r="Z27" s="28" t="s">
        <v>44</v>
      </c>
      <c r="AA27" s="27" t="s">
        <v>63</v>
      </c>
      <c r="AB27" s="27" t="s">
        <v>64</v>
      </c>
      <c r="AC27" s="27" t="s">
        <v>65</v>
      </c>
      <c r="AD27" s="27" t="s">
        <v>66</v>
      </c>
      <c r="AE27" s="27" t="s">
        <v>50</v>
      </c>
      <c r="AF27" s="27" t="s">
        <v>46</v>
      </c>
      <c r="AG27" s="28" t="s">
        <v>45</v>
      </c>
    </row>
    <row r="28" spans="1:33" ht="42">
      <c r="P28" s="9">
        <v>65535</v>
      </c>
      <c r="Q28" s="20" t="s">
        <v>28</v>
      </c>
      <c r="R28" s="7" t="s">
        <v>42</v>
      </c>
      <c r="S28" s="10">
        <v>2.5</v>
      </c>
      <c r="T28" s="28" t="s">
        <v>36</v>
      </c>
      <c r="U28" s="28" t="s">
        <v>37</v>
      </c>
      <c r="V28" s="9">
        <v>0</v>
      </c>
      <c r="W28" s="9">
        <v>100</v>
      </c>
      <c r="X28" s="9">
        <v>0.5</v>
      </c>
      <c r="Y28" s="9">
        <v>4.5</v>
      </c>
      <c r="Z28" s="28" t="s">
        <v>43</v>
      </c>
      <c r="AA28" s="9">
        <v>1</v>
      </c>
      <c r="AB28" s="9">
        <v>1</v>
      </c>
      <c r="AC28" s="9">
        <v>9.8066499999999994</v>
      </c>
      <c r="AD28" s="9">
        <v>1025</v>
      </c>
      <c r="AE28" s="9">
        <f t="shared" ref="AE28" si="14">1/(AC28*AD28)</f>
        <v>9.9484508583212516E-5</v>
      </c>
      <c r="AF28" s="9">
        <f t="shared" ref="AF28" si="15">AE28*100000</f>
        <v>9.9484508583212516</v>
      </c>
      <c r="AG28" s="7" t="s">
        <v>105</v>
      </c>
    </row>
    <row r="29" spans="1:33">
      <c r="P29" s="26"/>
      <c r="T29" s="25"/>
      <c r="U29" s="25"/>
      <c r="Z29" s="25"/>
    </row>
    <row r="53" spans="1:18" ht="20">
      <c r="A53" s="74" t="s">
        <v>79</v>
      </c>
      <c r="B53" s="75"/>
      <c r="C53" s="75"/>
      <c r="D53" s="75"/>
      <c r="E53" s="75"/>
      <c r="F53" s="76"/>
    </row>
    <row r="54" spans="1:18" ht="18">
      <c r="A54" s="63" t="s">
        <v>70</v>
      </c>
      <c r="B54" s="64"/>
      <c r="C54" s="65" t="s">
        <v>74</v>
      </c>
      <c r="D54" s="66"/>
      <c r="E54" s="65" t="s">
        <v>75</v>
      </c>
      <c r="F54" s="66"/>
    </row>
    <row r="55" spans="1:18" ht="18">
      <c r="A55" s="46" t="s">
        <v>71</v>
      </c>
      <c r="B55" s="47">
        <f>SLOPE(B4:J4,B15:J15)</f>
        <v>24.733627227945735</v>
      </c>
      <c r="C55" s="46" t="s">
        <v>68</v>
      </c>
      <c r="D55" s="47">
        <v>0.4229</v>
      </c>
      <c r="E55" s="46" t="s">
        <v>80</v>
      </c>
      <c r="F55" s="47">
        <v>25</v>
      </c>
    </row>
    <row r="56" spans="1:18" ht="18">
      <c r="A56" s="48" t="s">
        <v>72</v>
      </c>
      <c r="B56" s="49">
        <f>INTERCEPT(B4:J4,B15:J15)</f>
        <v>-12.626402494463534</v>
      </c>
      <c r="C56" s="48" t="s">
        <v>69</v>
      </c>
      <c r="D56" s="49">
        <v>23.622</v>
      </c>
      <c r="E56" s="48" t="s">
        <v>81</v>
      </c>
      <c r="F56" s="49">
        <v>-12.5</v>
      </c>
    </row>
    <row r="57" spans="1:18" ht="18">
      <c r="A57" s="48"/>
      <c r="B57" s="50"/>
      <c r="C57" s="48" t="s">
        <v>73</v>
      </c>
      <c r="D57" s="49">
        <v>-12.012</v>
      </c>
      <c r="E57" s="50"/>
      <c r="F57" s="49"/>
    </row>
    <row r="58" spans="1:18" ht="20">
      <c r="A58" s="51" t="s">
        <v>94</v>
      </c>
      <c r="B58" s="52">
        <f>CORREL(B15:J15,B4:J4)^2</f>
        <v>0.99989810340175322</v>
      </c>
      <c r="C58" s="51"/>
      <c r="D58" s="53">
        <v>0.99995999999999996</v>
      </c>
      <c r="E58" s="51"/>
      <c r="F58" s="53"/>
    </row>
    <row r="60" spans="1:18" ht="23">
      <c r="A60" s="33"/>
      <c r="B60" s="33"/>
      <c r="C60" s="33"/>
      <c r="D60" s="34" t="s">
        <v>98</v>
      </c>
      <c r="E60" s="34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2" spans="1:18" s="25" customFormat="1" ht="90">
      <c r="A62" s="42"/>
      <c r="B62" s="42" t="s">
        <v>82</v>
      </c>
      <c r="C62" s="42" t="s">
        <v>83</v>
      </c>
      <c r="D62" s="43" t="s">
        <v>84</v>
      </c>
      <c r="E62" s="42"/>
      <c r="F62" s="42" t="s">
        <v>85</v>
      </c>
      <c r="G62" s="42" t="s">
        <v>86</v>
      </c>
      <c r="H62" s="42" t="s">
        <v>87</v>
      </c>
      <c r="I62" s="44" t="s">
        <v>52</v>
      </c>
      <c r="J62" s="44" t="s">
        <v>51</v>
      </c>
      <c r="K62" s="44" t="s">
        <v>49</v>
      </c>
      <c r="L62" s="44" t="s">
        <v>48</v>
      </c>
      <c r="M62" s="42"/>
      <c r="N62" s="42" t="s">
        <v>78</v>
      </c>
      <c r="O62" s="42"/>
      <c r="P62" s="42" t="s">
        <v>88</v>
      </c>
      <c r="Q62" s="42" t="s">
        <v>89</v>
      </c>
      <c r="R62" s="42" t="s">
        <v>95</v>
      </c>
    </row>
    <row r="63" spans="1:18">
      <c r="A63" t="s">
        <v>76</v>
      </c>
      <c r="I63" s="30"/>
      <c r="J63" s="30"/>
      <c r="K63" s="30"/>
      <c r="L63" s="30"/>
      <c r="R63" s="19"/>
    </row>
    <row r="64" spans="1:18">
      <c r="A64" s="23">
        <v>0.5</v>
      </c>
      <c r="B64" s="31">
        <f t="shared" ref="B64:B71" si="16">A64*B$55+B$56</f>
        <v>-0.25958888049066609</v>
      </c>
      <c r="C64" s="31">
        <f t="shared" ref="C64:C71" si="17">A64^2*D$55+A64*D$56+D$57</f>
        <v>-9.5275000000000887E-2</v>
      </c>
      <c r="D64" s="31">
        <f t="shared" ref="D64:D71" si="18">A64*F$55+F$56</f>
        <v>0</v>
      </c>
      <c r="F64" s="31">
        <f t="shared" ref="F64:F71" si="19">B64-C64</f>
        <v>-0.1643138804906652</v>
      </c>
      <c r="G64" s="31">
        <f t="shared" ref="G64:G71" si="20">B64-D64</f>
        <v>-0.25958888049066609</v>
      </c>
      <c r="H64" s="31">
        <f t="shared" ref="H64:H71" si="21">C64-D64</f>
        <v>-9.5275000000000887E-2</v>
      </c>
      <c r="I64" s="9">
        <v>9.8066499999999994</v>
      </c>
      <c r="J64" s="9">
        <v>1025</v>
      </c>
      <c r="K64" s="9">
        <f>1/(I64*J64)</f>
        <v>9.9484508583212516E-5</v>
      </c>
      <c r="L64" s="9">
        <f>K64*100000</f>
        <v>9.9484508583212516</v>
      </c>
      <c r="N64">
        <f>(A64*F$55+F$56)*L64</f>
        <v>0</v>
      </c>
      <c r="P64" s="32">
        <f t="shared" ref="P64:R71" si="22">$L64*F64</f>
        <v>-1.6346685654014537</v>
      </c>
      <c r="Q64" s="32">
        <f t="shared" si="22"/>
        <v>-2.58250722092802</v>
      </c>
      <c r="R64" s="32">
        <f t="shared" si="22"/>
        <v>-0.9478386555265661</v>
      </c>
    </row>
    <row r="65" spans="1:18">
      <c r="A65" s="23">
        <v>0.75</v>
      </c>
      <c r="B65" s="31">
        <f t="shared" si="16"/>
        <v>5.9238179264957687</v>
      </c>
      <c r="C65" s="31">
        <f t="shared" si="17"/>
        <v>5.9423812500000004</v>
      </c>
      <c r="D65" s="31">
        <f t="shared" si="18"/>
        <v>6.25</v>
      </c>
      <c r="F65" s="31">
        <f t="shared" si="19"/>
        <v>-1.8563323504231732E-2</v>
      </c>
      <c r="G65" s="31">
        <f t="shared" si="20"/>
        <v>-0.32618207350423134</v>
      </c>
      <c r="H65" s="31">
        <f t="shared" si="21"/>
        <v>-0.30761874999999961</v>
      </c>
      <c r="I65" s="9">
        <v>9.8066499999999994</v>
      </c>
      <c r="J65" s="9">
        <v>1025</v>
      </c>
      <c r="K65" s="9">
        <f>1/(I65*J65)</f>
        <v>9.9484508583212516E-5</v>
      </c>
      <c r="L65" s="9">
        <f>K65*100000</f>
        <v>9.9484508583212516</v>
      </c>
      <c r="N65">
        <f t="shared" ref="N65:N71" si="23">(A65*F$55+F$56)*L65</f>
        <v>62.177817864507823</v>
      </c>
      <c r="P65" s="32">
        <f t="shared" si="22"/>
        <v>-0.18467631164896925</v>
      </c>
      <c r="Q65" s="32">
        <f t="shared" si="22"/>
        <v>-3.2450063291221758</v>
      </c>
      <c r="R65" s="32">
        <f t="shared" si="22"/>
        <v>-3.0603300174732064</v>
      </c>
    </row>
    <row r="66" spans="1:18">
      <c r="A66" s="23">
        <v>1</v>
      </c>
      <c r="B66" s="31">
        <f t="shared" si="16"/>
        <v>12.107224733482202</v>
      </c>
      <c r="C66" s="31">
        <f t="shared" si="17"/>
        <v>12.032899999999998</v>
      </c>
      <c r="D66" s="31">
        <f t="shared" si="18"/>
        <v>12.5</v>
      </c>
      <c r="F66" s="31">
        <f t="shared" si="19"/>
        <v>7.4324733482203698E-2</v>
      </c>
      <c r="G66" s="31">
        <f t="shared" si="20"/>
        <v>-0.39277526651779837</v>
      </c>
      <c r="H66" s="31">
        <f t="shared" si="21"/>
        <v>-0.46710000000000207</v>
      </c>
      <c r="I66" s="9">
        <v>9.8066499999999994</v>
      </c>
      <c r="J66" s="9">
        <v>1025</v>
      </c>
      <c r="K66" s="9">
        <f>1/(I66*J66)</f>
        <v>9.9484508583212516E-5</v>
      </c>
      <c r="L66" s="9">
        <f>K66*100000</f>
        <v>9.9484508583212516</v>
      </c>
      <c r="N66">
        <f t="shared" si="23"/>
        <v>124.35563572901565</v>
      </c>
      <c r="P66" s="32">
        <f t="shared" si="22"/>
        <v>0.73941595860552767</v>
      </c>
      <c r="Q66" s="32">
        <f t="shared" si="22"/>
        <v>-3.9075054373163494</v>
      </c>
      <c r="R66" s="32">
        <f t="shared" si="22"/>
        <v>-4.6469213959218774</v>
      </c>
    </row>
    <row r="67" spans="1:18">
      <c r="A67" s="23">
        <v>1.25</v>
      </c>
      <c r="B67" s="31">
        <f t="shared" si="16"/>
        <v>18.290631540468635</v>
      </c>
      <c r="C67" s="31">
        <f t="shared" si="17"/>
        <v>18.176281249999999</v>
      </c>
      <c r="D67" s="31">
        <f t="shared" si="18"/>
        <v>18.75</v>
      </c>
      <c r="F67" s="31">
        <f t="shared" si="19"/>
        <v>0.11435029046863576</v>
      </c>
      <c r="G67" s="31">
        <f t="shared" si="20"/>
        <v>-0.4593684595313654</v>
      </c>
      <c r="H67" s="31">
        <f t="shared" si="21"/>
        <v>-0.57371875000000117</v>
      </c>
      <c r="I67" s="9">
        <v>9.8066499999999994</v>
      </c>
      <c r="J67" s="9">
        <v>1025</v>
      </c>
      <c r="K67" s="9">
        <f t="shared" ref="K67:K70" si="24">1/(I67*J67)</f>
        <v>9.9484508583212516E-5</v>
      </c>
      <c r="L67" s="9">
        <f t="shared" ref="L67:L70" si="25">K67*100000</f>
        <v>9.9484508583212516</v>
      </c>
      <c r="N67">
        <f t="shared" si="23"/>
        <v>186.53345359352346</v>
      </c>
      <c r="P67" s="32">
        <f t="shared" si="22"/>
        <v>1.1376082453619838</v>
      </c>
      <c r="Q67" s="32">
        <f t="shared" si="22"/>
        <v>-4.5700045455105229</v>
      </c>
      <c r="R67" s="32">
        <f t="shared" si="22"/>
        <v>-5.7076127908725072</v>
      </c>
    </row>
    <row r="68" spans="1:18">
      <c r="A68" s="23">
        <v>1.5</v>
      </c>
      <c r="B68" s="31">
        <f t="shared" si="16"/>
        <v>24.474038347455071</v>
      </c>
      <c r="C68" s="31">
        <f t="shared" si="17"/>
        <v>24.372524999999996</v>
      </c>
      <c r="D68" s="31">
        <f t="shared" si="18"/>
        <v>25</v>
      </c>
      <c r="F68" s="31">
        <f t="shared" si="19"/>
        <v>0.10151334745507512</v>
      </c>
      <c r="G68" s="31">
        <f t="shared" si="20"/>
        <v>-0.52596165254492888</v>
      </c>
      <c r="H68" s="31">
        <f t="shared" si="21"/>
        <v>-0.627475000000004</v>
      </c>
      <c r="I68" s="9">
        <v>9.8066499999999994</v>
      </c>
      <c r="J68" s="9">
        <v>1025</v>
      </c>
      <c r="K68" s="9">
        <f t="shared" si="24"/>
        <v>9.9484508583212516E-5</v>
      </c>
      <c r="L68" s="9">
        <f t="shared" si="25"/>
        <v>9.9484508583212516</v>
      </c>
      <c r="N68">
        <f t="shared" si="23"/>
        <v>248.71127145803129</v>
      </c>
      <c r="P68" s="32">
        <f t="shared" si="22"/>
        <v>1.0099005486205055</v>
      </c>
      <c r="Q68" s="32">
        <f t="shared" si="22"/>
        <v>-5.2325036537046614</v>
      </c>
      <c r="R68" s="32">
        <f t="shared" si="22"/>
        <v>-6.2424042023251669</v>
      </c>
    </row>
    <row r="69" spans="1:18">
      <c r="A69" s="23">
        <v>1.75</v>
      </c>
      <c r="B69" s="31">
        <f t="shared" si="16"/>
        <v>30.657445154441504</v>
      </c>
      <c r="C69" s="31">
        <f t="shared" si="17"/>
        <v>30.621631249999993</v>
      </c>
      <c r="D69" s="31">
        <f t="shared" si="18"/>
        <v>31.25</v>
      </c>
      <c r="F69" s="31">
        <f t="shared" si="19"/>
        <v>3.5813904441511113E-2</v>
      </c>
      <c r="G69" s="31">
        <f t="shared" si="20"/>
        <v>-0.59255484555849591</v>
      </c>
      <c r="H69" s="31">
        <f t="shared" si="21"/>
        <v>-0.62836875000000703</v>
      </c>
      <c r="I69" s="9">
        <v>9.8066499999999994</v>
      </c>
      <c r="J69" s="9">
        <v>1025</v>
      </c>
      <c r="K69" s="9">
        <f t="shared" si="24"/>
        <v>9.9484508583212516E-5</v>
      </c>
      <c r="L69" s="9">
        <f t="shared" si="25"/>
        <v>9.9484508583212516</v>
      </c>
      <c r="N69">
        <f t="shared" si="23"/>
        <v>310.88908932253912</v>
      </c>
      <c r="P69" s="32">
        <f t="shared" si="22"/>
        <v>0.3562928683809865</v>
      </c>
      <c r="Q69" s="32">
        <f t="shared" si="22"/>
        <v>-5.8950027618988354</v>
      </c>
      <c r="R69" s="32">
        <f t="shared" si="22"/>
        <v>-6.2512956302798219</v>
      </c>
    </row>
    <row r="70" spans="1:18">
      <c r="A70" s="23">
        <v>2</v>
      </c>
      <c r="B70" s="31">
        <f t="shared" si="16"/>
        <v>36.840851961427937</v>
      </c>
      <c r="C70" s="31">
        <f t="shared" si="17"/>
        <v>36.9236</v>
      </c>
      <c r="D70" s="31">
        <f t="shared" si="18"/>
        <v>37.5</v>
      </c>
      <c r="F70" s="31">
        <f t="shared" si="19"/>
        <v>-8.2748038572063365E-2</v>
      </c>
      <c r="G70" s="31">
        <f t="shared" si="20"/>
        <v>-0.65914803857206294</v>
      </c>
      <c r="H70" s="31">
        <f t="shared" si="21"/>
        <v>-0.57639999999999958</v>
      </c>
      <c r="I70" s="9">
        <v>9.8066499999999994</v>
      </c>
      <c r="J70" s="9">
        <v>1025</v>
      </c>
      <c r="K70" s="9">
        <f t="shared" si="24"/>
        <v>9.9484508583212516E-5</v>
      </c>
      <c r="L70" s="9">
        <f t="shared" si="25"/>
        <v>9.9484508583212516</v>
      </c>
      <c r="N70">
        <f t="shared" si="23"/>
        <v>373.06690718704692</v>
      </c>
      <c r="P70" s="32">
        <f t="shared" si="22"/>
        <v>-0.82321479535664377</v>
      </c>
      <c r="Q70" s="32">
        <f t="shared" si="22"/>
        <v>-6.5575018700930094</v>
      </c>
      <c r="R70" s="32">
        <f t="shared" si="22"/>
        <v>-5.7342870747363657</v>
      </c>
    </row>
    <row r="71" spans="1:18">
      <c r="A71" s="23">
        <v>2.125</v>
      </c>
      <c r="B71" s="31">
        <f t="shared" si="16"/>
        <v>39.932555364921157</v>
      </c>
      <c r="C71" s="31">
        <f t="shared" si="17"/>
        <v>40.094407812500002</v>
      </c>
      <c r="D71" s="31">
        <f t="shared" si="18"/>
        <v>40.625</v>
      </c>
      <c r="F71" s="31">
        <f t="shared" si="19"/>
        <v>-0.16185244757884476</v>
      </c>
      <c r="G71" s="31">
        <f t="shared" si="20"/>
        <v>-0.69244463507884291</v>
      </c>
      <c r="H71" s="31">
        <f t="shared" si="21"/>
        <v>-0.53059218749999815</v>
      </c>
      <c r="I71" s="9">
        <v>9.8066499999999994</v>
      </c>
      <c r="J71" s="9">
        <v>1025</v>
      </c>
      <c r="K71" s="9">
        <f>1/(I71*J71)</f>
        <v>9.9484508583212516E-5</v>
      </c>
      <c r="L71" s="9">
        <f>K71*100000</f>
        <v>9.9484508583212516</v>
      </c>
      <c r="N71">
        <f t="shared" si="23"/>
        <v>404.15581611930082</v>
      </c>
      <c r="P71" s="32">
        <f t="shared" si="22"/>
        <v>-1.6101811210371535</v>
      </c>
      <c r="Q71" s="32">
        <f t="shared" si="22"/>
        <v>-6.8887514241900609</v>
      </c>
      <c r="R71" s="32">
        <f t="shared" si="22"/>
        <v>-5.2785703031529074</v>
      </c>
    </row>
  </sheetData>
  <mergeCells count="8">
    <mergeCell ref="O2:AG2"/>
    <mergeCell ref="B3:J3"/>
    <mergeCell ref="A53:F53"/>
    <mergeCell ref="A54:B54"/>
    <mergeCell ref="C54:D54"/>
    <mergeCell ref="E54:F54"/>
    <mergeCell ref="P15:AG15"/>
    <mergeCell ref="P26:AG26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opLeftCell="I15" workbookViewId="0">
      <selection activeCell="AB27" sqref="AB27:AF27"/>
    </sheetView>
  </sheetViews>
  <sheetFormatPr baseColWidth="10" defaultColWidth="8.83203125" defaultRowHeight="14" x14ac:dyDescent="0"/>
  <cols>
    <col min="1" max="1" width="38.5" customWidth="1"/>
    <col min="2" max="2" width="17" customWidth="1"/>
    <col min="3" max="3" width="17.1640625" customWidth="1"/>
    <col min="4" max="4" width="17" customWidth="1"/>
    <col min="5" max="5" width="12.6640625" customWidth="1"/>
    <col min="6" max="6" width="17" customWidth="1"/>
    <col min="7" max="7" width="18.33203125" customWidth="1"/>
    <col min="8" max="8" width="20.1640625" customWidth="1"/>
    <col min="9" max="10" width="12.6640625" customWidth="1"/>
    <col min="11" max="11" width="14.6640625" customWidth="1"/>
    <col min="12" max="12" width="15.5" customWidth="1"/>
    <col min="13" max="13" width="14.6640625" customWidth="1"/>
    <col min="14" max="14" width="13.5" customWidth="1"/>
    <col min="15" max="15" width="13.6640625" customWidth="1"/>
    <col min="16" max="16" width="14.33203125" customWidth="1"/>
    <col min="17" max="17" width="19.83203125" customWidth="1"/>
    <col min="18" max="18" width="20.1640625" customWidth="1"/>
    <col min="19" max="19" width="17.5" customWidth="1"/>
  </cols>
  <sheetData>
    <row r="1" spans="1:33">
      <c r="A1" s="1">
        <v>42276</v>
      </c>
    </row>
    <row r="2" spans="1:33" ht="18">
      <c r="A2" t="s">
        <v>5</v>
      </c>
      <c r="O2" s="69" t="s">
        <v>26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70"/>
    </row>
    <row r="3" spans="1:33">
      <c r="A3" s="3"/>
      <c r="B3" s="71" t="s">
        <v>25</v>
      </c>
      <c r="C3" s="71"/>
      <c r="D3" s="71"/>
      <c r="E3" s="71"/>
      <c r="F3" s="71"/>
      <c r="G3" s="71"/>
      <c r="H3" s="71"/>
      <c r="I3" s="71"/>
      <c r="J3" s="71"/>
      <c r="K3" s="14" t="s">
        <v>7</v>
      </c>
      <c r="L3" s="14" t="s">
        <v>23</v>
      </c>
      <c r="M3" s="14" t="s">
        <v>31</v>
      </c>
      <c r="P3" s="14" t="s">
        <v>18</v>
      </c>
      <c r="Q3" s="14" t="s">
        <v>33</v>
      </c>
      <c r="R3" s="14" t="s">
        <v>17</v>
      </c>
      <c r="S3" s="14" t="s">
        <v>62</v>
      </c>
      <c r="T3" s="14" t="s">
        <v>61</v>
      </c>
      <c r="U3" s="14" t="s">
        <v>60</v>
      </c>
      <c r="V3" s="14" t="s">
        <v>59</v>
      </c>
      <c r="W3" s="14" t="s">
        <v>58</v>
      </c>
      <c r="X3" s="14" t="s">
        <v>57</v>
      </c>
      <c r="Y3" s="14" t="s">
        <v>56</v>
      </c>
      <c r="Z3" s="14" t="s">
        <v>55</v>
      </c>
      <c r="AA3" s="19" t="s">
        <v>54</v>
      </c>
      <c r="AB3" s="19" t="s">
        <v>53</v>
      </c>
      <c r="AC3" s="19" t="s">
        <v>52</v>
      </c>
      <c r="AD3" s="19" t="s">
        <v>51</v>
      </c>
      <c r="AE3" s="19" t="s">
        <v>49</v>
      </c>
      <c r="AF3" s="19" t="s">
        <v>48</v>
      </c>
      <c r="AG3" s="19" t="s">
        <v>47</v>
      </c>
    </row>
    <row r="4" spans="1:33" ht="28">
      <c r="A4" s="15" t="s">
        <v>22</v>
      </c>
      <c r="B4" s="23">
        <v>0</v>
      </c>
      <c r="C4" s="23">
        <v>5</v>
      </c>
      <c r="D4" s="23">
        <v>10</v>
      </c>
      <c r="E4" s="23">
        <v>15</v>
      </c>
      <c r="F4" s="23">
        <v>20</v>
      </c>
      <c r="G4" s="23">
        <v>25</v>
      </c>
      <c r="H4" s="23">
        <v>30</v>
      </c>
      <c r="I4" s="23">
        <v>35</v>
      </c>
      <c r="J4" s="23">
        <v>40</v>
      </c>
      <c r="K4" s="14"/>
      <c r="L4" s="14"/>
      <c r="M4" s="14"/>
      <c r="P4" s="9">
        <v>65535</v>
      </c>
      <c r="Q4" s="24">
        <v>0</v>
      </c>
      <c r="R4" s="7">
        <f>P4*Q4</f>
        <v>0</v>
      </c>
      <c r="S4" s="10">
        <v>2.5</v>
      </c>
      <c r="T4" s="8">
        <f>S4 * R4/P4</f>
        <v>0</v>
      </c>
      <c r="U4" s="8">
        <f>T4*2</f>
        <v>0</v>
      </c>
      <c r="V4" s="9">
        <v>0</v>
      </c>
      <c r="W4" s="9">
        <v>70</v>
      </c>
      <c r="X4" s="9">
        <v>0.5</v>
      </c>
      <c r="Y4" s="9">
        <v>4.5</v>
      </c>
      <c r="Z4" s="7">
        <f xml:space="preserve"> (W4-V4)/(Y4-X4)*(U4-X4)+V4</f>
        <v>-8.75</v>
      </c>
      <c r="AA4" s="9">
        <v>0</v>
      </c>
      <c r="AB4" s="9">
        <v>1</v>
      </c>
      <c r="AC4" s="9">
        <v>9.8066499999999994</v>
      </c>
      <c r="AD4" s="9">
        <v>1025</v>
      </c>
      <c r="AE4" s="9">
        <f>1/(AC4*AD4)</f>
        <v>9.9484508583212516E-5</v>
      </c>
      <c r="AF4" s="9">
        <f>AE4*100000</f>
        <v>9.9484508583212516</v>
      </c>
      <c r="AG4" s="18">
        <f xml:space="preserve"> AF4* (Z4+AA4-AB4)</f>
        <v>-96.997395868632196</v>
      </c>
    </row>
    <row r="5" spans="1:3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P5" s="9">
        <v>65535</v>
      </c>
      <c r="Q5" s="24">
        <v>0.1</v>
      </c>
      <c r="R5" s="7">
        <f t="shared" ref="R5:R11" si="0">P5*Q5</f>
        <v>6553.5</v>
      </c>
      <c r="S5" s="10">
        <v>2.5</v>
      </c>
      <c r="T5" s="8">
        <f t="shared" ref="T5:T11" si="1">S5 * R5/P5</f>
        <v>0.25</v>
      </c>
      <c r="U5" s="8">
        <f t="shared" ref="U5:U11" si="2">T5*2</f>
        <v>0.5</v>
      </c>
      <c r="V5" s="9">
        <v>0</v>
      </c>
      <c r="W5" s="9">
        <v>70</v>
      </c>
      <c r="X5" s="9">
        <v>0.5</v>
      </c>
      <c r="Y5" s="9">
        <v>4.5</v>
      </c>
      <c r="Z5" s="7">
        <f t="shared" ref="Z5:Z11" si="3" xml:space="preserve"> (W5-V5)/(Y5-X5)*(U5-X5)+V5</f>
        <v>0</v>
      </c>
      <c r="AA5" s="9">
        <v>0</v>
      </c>
      <c r="AB5" s="9">
        <v>1</v>
      </c>
      <c r="AC5" s="9">
        <v>9.8066499999999994</v>
      </c>
      <c r="AD5" s="9">
        <v>1025</v>
      </c>
      <c r="AE5" s="9">
        <f>1/(AC5*AD5)</f>
        <v>9.9484508583212516E-5</v>
      </c>
      <c r="AF5" s="9">
        <f>AE5*100000</f>
        <v>9.9484508583212516</v>
      </c>
      <c r="AG5" s="18">
        <f t="shared" ref="AG5:AG11" si="4" xml:space="preserve"> AF5* (Z5+AA5-AB5)</f>
        <v>-9.9484508583212516</v>
      </c>
    </row>
    <row r="6" spans="1:33">
      <c r="A6" s="23" t="s">
        <v>1</v>
      </c>
      <c r="B6" s="4"/>
      <c r="C6" s="4"/>
      <c r="D6" s="4"/>
      <c r="E6" s="4"/>
      <c r="F6" s="4"/>
      <c r="G6" s="4"/>
      <c r="H6" s="4"/>
      <c r="I6" s="4"/>
      <c r="J6" s="4"/>
      <c r="K6" s="3"/>
      <c r="L6" s="3"/>
      <c r="M6" s="3" t="s">
        <v>32</v>
      </c>
      <c r="P6" s="9">
        <v>65535</v>
      </c>
      <c r="Q6" s="24">
        <v>0.11142858</v>
      </c>
      <c r="R6" s="7">
        <f t="shared" si="0"/>
        <v>7302.4719902999996</v>
      </c>
      <c r="S6" s="10">
        <v>2.5</v>
      </c>
      <c r="T6" s="8">
        <f t="shared" si="1"/>
        <v>0.27857144999999994</v>
      </c>
      <c r="U6" s="8">
        <f t="shared" si="2"/>
        <v>0.55714289999999989</v>
      </c>
      <c r="V6" s="9">
        <v>0</v>
      </c>
      <c r="W6" s="9">
        <v>70</v>
      </c>
      <c r="X6" s="9">
        <v>0.5</v>
      </c>
      <c r="Y6" s="9">
        <v>4.5</v>
      </c>
      <c r="Z6" s="7">
        <f t="shared" si="3"/>
        <v>1.0000007499999981</v>
      </c>
      <c r="AA6" s="9">
        <v>0</v>
      </c>
      <c r="AB6" s="9">
        <v>1</v>
      </c>
      <c r="AC6" s="9">
        <v>9.8066499999999994</v>
      </c>
      <c r="AD6" s="9">
        <v>1025</v>
      </c>
      <c r="AE6" s="9">
        <f>1/(AC6*AD6)</f>
        <v>9.9484508583212516E-5</v>
      </c>
      <c r="AF6" s="9">
        <f>AE6*100000</f>
        <v>9.9484508583212516</v>
      </c>
      <c r="AG6" s="18">
        <f t="shared" si="4"/>
        <v>7.4613381249028709E-6</v>
      </c>
    </row>
    <row r="7" spans="1:33">
      <c r="A7" s="23" t="s">
        <v>2</v>
      </c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 t="s">
        <v>32</v>
      </c>
      <c r="P7" s="9">
        <v>65535</v>
      </c>
      <c r="Q7" s="24">
        <v>0.25</v>
      </c>
      <c r="R7" s="7">
        <f t="shared" si="0"/>
        <v>16383.75</v>
      </c>
      <c r="S7" s="10">
        <v>2.5</v>
      </c>
      <c r="T7" s="8">
        <f t="shared" si="1"/>
        <v>0.625</v>
      </c>
      <c r="U7" s="8">
        <f t="shared" si="2"/>
        <v>1.25</v>
      </c>
      <c r="V7" s="9">
        <v>0</v>
      </c>
      <c r="W7" s="9">
        <v>70</v>
      </c>
      <c r="X7" s="9">
        <v>0.5</v>
      </c>
      <c r="Y7" s="9">
        <v>4.5</v>
      </c>
      <c r="Z7" s="7">
        <f t="shared" si="3"/>
        <v>13.125</v>
      </c>
      <c r="AA7" s="9">
        <v>0</v>
      </c>
      <c r="AB7" s="9">
        <v>1</v>
      </c>
      <c r="AC7" s="9">
        <v>9.8066499999999994</v>
      </c>
      <c r="AD7" s="9">
        <v>1025</v>
      </c>
      <c r="AE7" s="9">
        <f t="shared" ref="AE7:AE11" si="5">1/(AC7*AD7)</f>
        <v>9.9484508583212516E-5</v>
      </c>
      <c r="AF7" s="9">
        <f t="shared" ref="AF7:AF11" si="6">AE7*100000</f>
        <v>9.9484508583212516</v>
      </c>
      <c r="AG7" s="18">
        <f t="shared" si="4"/>
        <v>120.62496665714518</v>
      </c>
    </row>
    <row r="8" spans="1:33">
      <c r="A8" s="23" t="s">
        <v>3</v>
      </c>
      <c r="B8" s="4"/>
      <c r="C8" s="4"/>
      <c r="D8" s="4"/>
      <c r="E8" s="4"/>
      <c r="F8" s="4"/>
      <c r="G8" s="4"/>
      <c r="H8" s="4"/>
      <c r="I8" s="4"/>
      <c r="J8" s="4"/>
      <c r="K8" s="3"/>
      <c r="L8" s="3"/>
      <c r="M8" s="3" t="s">
        <v>32</v>
      </c>
      <c r="P8" s="9">
        <v>65535</v>
      </c>
      <c r="Q8" s="24">
        <v>0.5</v>
      </c>
      <c r="R8" s="7">
        <f t="shared" si="0"/>
        <v>32767.5</v>
      </c>
      <c r="S8" s="10">
        <v>2.5</v>
      </c>
      <c r="T8" s="8">
        <f t="shared" si="1"/>
        <v>1.25</v>
      </c>
      <c r="U8" s="8">
        <f t="shared" si="2"/>
        <v>2.5</v>
      </c>
      <c r="V8" s="9">
        <v>0</v>
      </c>
      <c r="W8" s="9">
        <v>70</v>
      </c>
      <c r="X8" s="9">
        <v>0.5</v>
      </c>
      <c r="Y8" s="9">
        <v>4.5</v>
      </c>
      <c r="Z8" s="7">
        <f t="shared" si="3"/>
        <v>35</v>
      </c>
      <c r="AA8" s="9">
        <v>0</v>
      </c>
      <c r="AB8" s="9">
        <v>1</v>
      </c>
      <c r="AC8" s="9">
        <v>9.8066499999999994</v>
      </c>
      <c r="AD8" s="9">
        <v>1025</v>
      </c>
      <c r="AE8" s="9">
        <f t="shared" si="5"/>
        <v>9.9484508583212516E-5</v>
      </c>
      <c r="AF8" s="9">
        <f t="shared" si="6"/>
        <v>9.9484508583212516</v>
      </c>
      <c r="AG8" s="18">
        <f t="shared" si="4"/>
        <v>338.24732918292256</v>
      </c>
    </row>
    <row r="9" spans="1:33">
      <c r="A9" s="23" t="s">
        <v>4</v>
      </c>
      <c r="B9" s="4"/>
      <c r="C9" s="4"/>
      <c r="D9" s="4"/>
      <c r="E9" s="4"/>
      <c r="F9" s="4"/>
      <c r="G9" s="4"/>
      <c r="H9" s="4"/>
      <c r="I9" s="4"/>
      <c r="J9" s="4"/>
      <c r="K9" s="3"/>
      <c r="L9" s="3"/>
      <c r="M9" s="3" t="s">
        <v>32</v>
      </c>
      <c r="P9" s="9">
        <v>65535</v>
      </c>
      <c r="Q9" s="24">
        <v>0.75</v>
      </c>
      <c r="R9" s="7">
        <f t="shared" si="0"/>
        <v>49151.25</v>
      </c>
      <c r="S9" s="10">
        <v>2.5</v>
      </c>
      <c r="T9" s="8">
        <f t="shared" si="1"/>
        <v>1.875</v>
      </c>
      <c r="U9" s="8">
        <f t="shared" si="2"/>
        <v>3.75</v>
      </c>
      <c r="V9" s="9">
        <v>0</v>
      </c>
      <c r="W9" s="9">
        <v>70</v>
      </c>
      <c r="X9" s="9">
        <v>0.5</v>
      </c>
      <c r="Y9" s="9">
        <v>4.5</v>
      </c>
      <c r="Z9" s="7">
        <f t="shared" si="3"/>
        <v>56.875</v>
      </c>
      <c r="AA9" s="9">
        <v>0</v>
      </c>
      <c r="AB9" s="9">
        <v>1</v>
      </c>
      <c r="AC9" s="9">
        <v>9.8066499999999994</v>
      </c>
      <c r="AD9" s="9">
        <v>1025</v>
      </c>
      <c r="AE9" s="9">
        <f t="shared" si="5"/>
        <v>9.9484508583212516E-5</v>
      </c>
      <c r="AF9" s="9">
        <f t="shared" si="6"/>
        <v>9.9484508583212516</v>
      </c>
      <c r="AG9" s="18">
        <f t="shared" si="4"/>
        <v>555.86969170869997</v>
      </c>
    </row>
    <row r="10" spans="1:33">
      <c r="A10" s="14"/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  <c r="P10" s="9">
        <v>65535</v>
      </c>
      <c r="Q10" s="24">
        <v>0.9</v>
      </c>
      <c r="R10" s="7">
        <f t="shared" si="0"/>
        <v>58981.5</v>
      </c>
      <c r="S10" s="10">
        <v>2.5</v>
      </c>
      <c r="T10" s="8">
        <f t="shared" si="1"/>
        <v>2.25</v>
      </c>
      <c r="U10" s="8">
        <f t="shared" si="2"/>
        <v>4.5</v>
      </c>
      <c r="V10" s="9">
        <v>0</v>
      </c>
      <c r="W10" s="9">
        <v>70</v>
      </c>
      <c r="X10" s="9">
        <v>0.5</v>
      </c>
      <c r="Y10" s="9">
        <v>4.5</v>
      </c>
      <c r="Z10" s="7">
        <f t="shared" si="3"/>
        <v>70</v>
      </c>
      <c r="AA10" s="9">
        <v>0</v>
      </c>
      <c r="AB10" s="9">
        <v>1</v>
      </c>
      <c r="AC10" s="9">
        <v>9.8066499999999994</v>
      </c>
      <c r="AD10" s="9">
        <v>1025</v>
      </c>
      <c r="AE10" s="9">
        <f t="shared" si="5"/>
        <v>9.9484508583212516E-5</v>
      </c>
      <c r="AF10" s="9">
        <f t="shared" si="6"/>
        <v>9.9484508583212516</v>
      </c>
      <c r="AG10" s="18">
        <f t="shared" si="4"/>
        <v>686.44310922416639</v>
      </c>
    </row>
    <row r="11" spans="1:33">
      <c r="A11" s="23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3" t="s">
        <v>8</v>
      </c>
      <c r="L11" s="3"/>
      <c r="M11" s="3" t="s">
        <v>32</v>
      </c>
      <c r="P11" s="9">
        <v>65535</v>
      </c>
      <c r="Q11" s="24">
        <v>1</v>
      </c>
      <c r="R11" s="7">
        <f t="shared" si="0"/>
        <v>65535</v>
      </c>
      <c r="S11" s="10">
        <v>2.5</v>
      </c>
      <c r="T11" s="8">
        <f t="shared" si="1"/>
        <v>2.5</v>
      </c>
      <c r="U11" s="8">
        <f t="shared" si="2"/>
        <v>5</v>
      </c>
      <c r="V11" s="9">
        <v>0</v>
      </c>
      <c r="W11" s="9">
        <v>70</v>
      </c>
      <c r="X11" s="9">
        <v>0.5</v>
      </c>
      <c r="Y11" s="9">
        <v>4.5</v>
      </c>
      <c r="Z11" s="7">
        <f t="shared" si="3"/>
        <v>78.75</v>
      </c>
      <c r="AA11" s="9">
        <v>0</v>
      </c>
      <c r="AB11" s="9">
        <v>1</v>
      </c>
      <c r="AC11" s="9">
        <v>9.8066499999999994</v>
      </c>
      <c r="AD11" s="9">
        <v>1025</v>
      </c>
      <c r="AE11" s="9">
        <f t="shared" si="5"/>
        <v>9.9484508583212516E-5</v>
      </c>
      <c r="AF11" s="9">
        <f t="shared" si="6"/>
        <v>9.9484508583212516</v>
      </c>
      <c r="AG11" s="18">
        <f t="shared" si="4"/>
        <v>773.49205423447734</v>
      </c>
    </row>
    <row r="12" spans="1:33">
      <c r="A12" s="17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3" t="s">
        <v>24</v>
      </c>
      <c r="L12" s="12">
        <v>21110001</v>
      </c>
      <c r="M12" s="3" t="s">
        <v>32</v>
      </c>
    </row>
    <row r="13" spans="1:33">
      <c r="A13" s="23" t="s">
        <v>9</v>
      </c>
      <c r="B13" s="4"/>
      <c r="C13" s="4"/>
      <c r="D13" s="4"/>
      <c r="E13" s="4"/>
      <c r="F13" s="4"/>
      <c r="G13" s="4"/>
      <c r="H13" s="4"/>
      <c r="I13" s="4"/>
      <c r="J13" s="4"/>
      <c r="K13" s="3" t="s">
        <v>24</v>
      </c>
      <c r="L13" s="13">
        <v>21110002</v>
      </c>
      <c r="M13" s="3" t="s">
        <v>32</v>
      </c>
    </row>
    <row r="14" spans="1:33" ht="18">
      <c r="A14" s="23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3" t="s">
        <v>24</v>
      </c>
      <c r="L14" s="13">
        <v>21110003</v>
      </c>
      <c r="M14" s="3" t="s">
        <v>32</v>
      </c>
      <c r="P14" s="72" t="s">
        <v>27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</row>
    <row r="15" spans="1:33">
      <c r="A15" s="23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3" t="s">
        <v>24</v>
      </c>
      <c r="L15" s="13">
        <v>21110004</v>
      </c>
      <c r="M15" s="3" t="s">
        <v>32</v>
      </c>
      <c r="P15" s="14" t="s">
        <v>18</v>
      </c>
      <c r="Q15" s="14" t="s">
        <v>33</v>
      </c>
      <c r="R15" s="14" t="s">
        <v>17</v>
      </c>
      <c r="S15" s="14" t="s">
        <v>62</v>
      </c>
      <c r="T15" s="14" t="s">
        <v>61</v>
      </c>
      <c r="U15" s="14" t="s">
        <v>60</v>
      </c>
      <c r="V15" s="14" t="s">
        <v>59</v>
      </c>
      <c r="W15" s="14" t="s">
        <v>58</v>
      </c>
      <c r="X15" s="14" t="s">
        <v>57</v>
      </c>
      <c r="Y15" s="14" t="s">
        <v>56</v>
      </c>
      <c r="Z15" s="14" t="s">
        <v>55</v>
      </c>
      <c r="AA15" s="19" t="s">
        <v>54</v>
      </c>
      <c r="AB15" s="19" t="s">
        <v>53</v>
      </c>
      <c r="AC15" s="19" t="s">
        <v>52</v>
      </c>
      <c r="AD15" s="19" t="s">
        <v>51</v>
      </c>
      <c r="AE15" s="19" t="s">
        <v>49</v>
      </c>
      <c r="AF15" s="19" t="s">
        <v>48</v>
      </c>
      <c r="AG15" s="19" t="s">
        <v>47</v>
      </c>
    </row>
    <row r="16" spans="1:33">
      <c r="A16" s="23" t="s">
        <v>12</v>
      </c>
      <c r="B16" s="4">
        <v>0.48199999999999998</v>
      </c>
      <c r="C16" s="4">
        <v>0.68</v>
      </c>
      <c r="D16" s="4">
        <v>0.88700000000000001</v>
      </c>
      <c r="E16" s="4">
        <v>1.0960000000000001</v>
      </c>
      <c r="F16" s="4">
        <v>1.304</v>
      </c>
      <c r="G16" s="4">
        <v>1.508</v>
      </c>
      <c r="H16" s="4">
        <v>1.708</v>
      </c>
      <c r="I16" s="4">
        <v>1.9079999999999999</v>
      </c>
      <c r="J16" s="4">
        <v>2.1030000000000002</v>
      </c>
      <c r="K16" s="3" t="s">
        <v>24</v>
      </c>
      <c r="L16" s="13">
        <v>21110005</v>
      </c>
      <c r="M16" s="3" t="s">
        <v>32</v>
      </c>
      <c r="P16" s="9">
        <v>65535</v>
      </c>
      <c r="Q16" s="24">
        <v>0</v>
      </c>
      <c r="R16" s="7">
        <f>P16*Q16</f>
        <v>0</v>
      </c>
      <c r="S16" s="10">
        <v>2.5</v>
      </c>
      <c r="T16" s="8">
        <f>S16 * R16/P16</f>
        <v>0</v>
      </c>
      <c r="U16" s="8">
        <f>T16*2</f>
        <v>0</v>
      </c>
      <c r="V16" s="9">
        <v>0</v>
      </c>
      <c r="W16" s="9">
        <v>100</v>
      </c>
      <c r="X16" s="9">
        <v>0.5</v>
      </c>
      <c r="Y16" s="9">
        <v>4.5</v>
      </c>
      <c r="Z16" s="7">
        <f xml:space="preserve"> (W16-V16)/(Y16-X16)*(U16-X16)+V16</f>
        <v>-12.5</v>
      </c>
      <c r="AA16" s="9">
        <v>1</v>
      </c>
      <c r="AB16" s="9">
        <v>1</v>
      </c>
      <c r="AC16" s="9">
        <v>9.8066499999999994</v>
      </c>
      <c r="AD16" s="9">
        <v>1025</v>
      </c>
      <c r="AE16" s="9">
        <f t="shared" ref="AE16:AE23" si="7">1/(AC16*AD16)</f>
        <v>9.9484508583212516E-5</v>
      </c>
      <c r="AF16" s="9">
        <f t="shared" ref="AF16:AF23" si="8">AE16*100000</f>
        <v>9.9484508583212516</v>
      </c>
      <c r="AG16" s="18">
        <f t="shared" ref="AG16:AG23" si="9" xml:space="preserve"> AF16* (Z16+AA16-AB16)</f>
        <v>-124.35563572901565</v>
      </c>
    </row>
    <row r="17" spans="1:33">
      <c r="A17" s="15" t="s">
        <v>30</v>
      </c>
      <c r="B17" s="23">
        <v>0</v>
      </c>
      <c r="C17" s="23">
        <v>5</v>
      </c>
      <c r="D17" s="23">
        <v>10</v>
      </c>
      <c r="E17" s="23">
        <v>15</v>
      </c>
      <c r="F17" s="23">
        <v>20</v>
      </c>
      <c r="G17" s="23">
        <v>25</v>
      </c>
      <c r="H17" s="23">
        <v>30</v>
      </c>
      <c r="I17" s="23">
        <v>35</v>
      </c>
      <c r="J17" s="23">
        <v>40</v>
      </c>
      <c r="K17" s="14"/>
      <c r="L17" s="14"/>
      <c r="M17" s="14"/>
      <c r="P17" s="9">
        <v>65535</v>
      </c>
      <c r="Q17" s="24">
        <v>0.1</v>
      </c>
      <c r="R17" s="7">
        <f t="shared" ref="R17:R23" si="10">P17*Q17</f>
        <v>6553.5</v>
      </c>
      <c r="S17" s="10">
        <v>2.5</v>
      </c>
      <c r="T17" s="8">
        <f t="shared" ref="T17:T23" si="11">S17 * R17/P17</f>
        <v>0.25</v>
      </c>
      <c r="U17" s="8">
        <f t="shared" ref="U17:U22" si="12">T17*2</f>
        <v>0.5</v>
      </c>
      <c r="V17" s="9">
        <v>0</v>
      </c>
      <c r="W17" s="9">
        <v>100</v>
      </c>
      <c r="X17" s="9">
        <v>0.5</v>
      </c>
      <c r="Y17" s="9">
        <v>4.5</v>
      </c>
      <c r="Z17" s="7">
        <f t="shared" ref="Z17:Z23" si="13" xml:space="preserve"> (W17-V17)/(Y17-X17)*(U17-X17)+V17</f>
        <v>0</v>
      </c>
      <c r="AA17" s="9">
        <v>1</v>
      </c>
      <c r="AB17" s="9">
        <v>1</v>
      </c>
      <c r="AC17" s="9">
        <v>9.8066499999999994</v>
      </c>
      <c r="AD17" s="9">
        <v>1025</v>
      </c>
      <c r="AE17" s="9">
        <f t="shared" si="7"/>
        <v>9.9484508583212516E-5</v>
      </c>
      <c r="AF17" s="9">
        <f t="shared" si="8"/>
        <v>9.9484508583212516</v>
      </c>
      <c r="AG17" s="18">
        <f t="shared" si="9"/>
        <v>0</v>
      </c>
    </row>
    <row r="18" spans="1:33">
      <c r="A18" s="2"/>
      <c r="B18" s="2"/>
      <c r="C18" s="2"/>
      <c r="D18" s="2"/>
      <c r="E18" s="2"/>
      <c r="F18" s="2"/>
      <c r="G18" s="2"/>
      <c r="H18" s="2"/>
      <c r="I18" s="2"/>
      <c r="J18" s="2"/>
      <c r="P18" s="9">
        <v>65535</v>
      </c>
      <c r="Q18" s="24">
        <v>0.11142857</v>
      </c>
      <c r="R18" s="7">
        <f t="shared" si="10"/>
        <v>7302.4713349500007</v>
      </c>
      <c r="S18" s="10">
        <v>2.5</v>
      </c>
      <c r="T18" s="8">
        <f t="shared" si="11"/>
        <v>0.27857142499999998</v>
      </c>
      <c r="U18" s="8">
        <f t="shared" si="12"/>
        <v>0.55714284999999997</v>
      </c>
      <c r="V18" s="9">
        <v>0</v>
      </c>
      <c r="W18" s="9">
        <v>100</v>
      </c>
      <c r="X18" s="9">
        <v>0.5</v>
      </c>
      <c r="Y18" s="9">
        <v>4.5</v>
      </c>
      <c r="Z18" s="7">
        <f t="shared" si="13"/>
        <v>1.4285712499999992</v>
      </c>
      <c r="AA18" s="9">
        <v>1</v>
      </c>
      <c r="AB18" s="9">
        <v>1</v>
      </c>
      <c r="AC18" s="9">
        <v>9.8066499999999994</v>
      </c>
      <c r="AD18" s="9">
        <v>1025</v>
      </c>
      <c r="AE18" s="9">
        <f t="shared" si="7"/>
        <v>9.9484508583212516E-5</v>
      </c>
      <c r="AF18" s="9">
        <f t="shared" si="8"/>
        <v>9.9484508583212516</v>
      </c>
      <c r="AG18" s="18">
        <f t="shared" si="9"/>
        <v>14.212070878235556</v>
      </c>
    </row>
    <row r="19" spans="1:33">
      <c r="A19" s="2"/>
      <c r="B19" s="2"/>
      <c r="C19" s="2"/>
      <c r="D19" s="2"/>
      <c r="E19" s="2"/>
      <c r="F19" s="2"/>
      <c r="G19" s="2"/>
      <c r="H19" s="2"/>
      <c r="I19" s="2"/>
      <c r="J19" s="2"/>
      <c r="P19" s="9">
        <v>65535</v>
      </c>
      <c r="Q19" s="24">
        <v>0.25</v>
      </c>
      <c r="R19" s="7">
        <f t="shared" si="10"/>
        <v>16383.75</v>
      </c>
      <c r="S19" s="10">
        <v>2.5</v>
      </c>
      <c r="T19" s="8">
        <f t="shared" si="11"/>
        <v>0.625</v>
      </c>
      <c r="U19" s="8">
        <f t="shared" si="12"/>
        <v>1.25</v>
      </c>
      <c r="V19" s="9">
        <v>0</v>
      </c>
      <c r="W19" s="9">
        <v>100</v>
      </c>
      <c r="X19" s="9">
        <v>0.5</v>
      </c>
      <c r="Y19" s="9">
        <v>4.5</v>
      </c>
      <c r="Z19" s="7">
        <f t="shared" si="13"/>
        <v>18.75</v>
      </c>
      <c r="AA19" s="9">
        <v>1</v>
      </c>
      <c r="AB19" s="9">
        <v>1</v>
      </c>
      <c r="AC19" s="9">
        <v>9.8066499999999994</v>
      </c>
      <c r="AD19" s="9">
        <v>1025</v>
      </c>
      <c r="AE19" s="9">
        <f t="shared" si="7"/>
        <v>9.9484508583212516E-5</v>
      </c>
      <c r="AF19" s="9">
        <f t="shared" si="8"/>
        <v>9.9484508583212516</v>
      </c>
      <c r="AG19" s="18">
        <f t="shared" si="9"/>
        <v>186.53345359352346</v>
      </c>
    </row>
    <row r="20" spans="1:33">
      <c r="A20" s="2"/>
      <c r="B20" s="2"/>
      <c r="C20" s="2"/>
      <c r="D20" s="2"/>
      <c r="E20" s="2"/>
      <c r="F20" s="2"/>
      <c r="G20" s="2"/>
      <c r="H20" s="2"/>
      <c r="I20" s="2"/>
      <c r="J20" s="2"/>
      <c r="P20" s="9">
        <v>65535</v>
      </c>
      <c r="Q20" s="24">
        <v>0.5</v>
      </c>
      <c r="R20" s="7">
        <f t="shared" si="10"/>
        <v>32767.5</v>
      </c>
      <c r="S20" s="10">
        <v>2.5</v>
      </c>
      <c r="T20" s="8">
        <f t="shared" si="11"/>
        <v>1.25</v>
      </c>
      <c r="U20" s="8">
        <f t="shared" si="12"/>
        <v>2.5</v>
      </c>
      <c r="V20" s="9">
        <v>0</v>
      </c>
      <c r="W20" s="9">
        <v>100</v>
      </c>
      <c r="X20" s="9">
        <v>0.5</v>
      </c>
      <c r="Y20" s="9">
        <v>4.5</v>
      </c>
      <c r="Z20" s="7">
        <f t="shared" si="13"/>
        <v>50</v>
      </c>
      <c r="AA20" s="9">
        <v>1</v>
      </c>
      <c r="AB20" s="9">
        <v>1</v>
      </c>
      <c r="AC20" s="9">
        <v>9.8066499999999994</v>
      </c>
      <c r="AD20" s="9">
        <v>1025</v>
      </c>
      <c r="AE20" s="9">
        <f t="shared" si="7"/>
        <v>9.9484508583212516E-5</v>
      </c>
      <c r="AF20" s="9">
        <f t="shared" si="8"/>
        <v>9.9484508583212516</v>
      </c>
      <c r="AG20" s="18">
        <f t="shared" si="9"/>
        <v>497.42254291606258</v>
      </c>
    </row>
    <row r="21" spans="1:33">
      <c r="A21" s="2"/>
      <c r="B21" s="2"/>
      <c r="C21" s="2"/>
      <c r="D21" s="2"/>
      <c r="E21" s="2"/>
      <c r="F21" s="2"/>
      <c r="G21" s="2"/>
      <c r="H21" s="2"/>
      <c r="I21" s="2"/>
      <c r="J21" s="2"/>
      <c r="P21" s="9">
        <v>65535</v>
      </c>
      <c r="Q21" s="24">
        <v>0.75</v>
      </c>
      <c r="R21" s="7">
        <f t="shared" si="10"/>
        <v>49151.25</v>
      </c>
      <c r="S21" s="10">
        <v>2.5</v>
      </c>
      <c r="T21" s="8">
        <f t="shared" si="11"/>
        <v>1.875</v>
      </c>
      <c r="U21" s="8">
        <f t="shared" si="12"/>
        <v>3.75</v>
      </c>
      <c r="V21" s="9">
        <v>0</v>
      </c>
      <c r="W21" s="9">
        <v>100</v>
      </c>
      <c r="X21" s="9">
        <v>0.5</v>
      </c>
      <c r="Y21" s="9">
        <v>4.5</v>
      </c>
      <c r="Z21" s="7">
        <f t="shared" si="13"/>
        <v>81.25</v>
      </c>
      <c r="AA21" s="9">
        <v>1</v>
      </c>
      <c r="AB21" s="9">
        <v>1</v>
      </c>
      <c r="AC21" s="9">
        <v>9.8066499999999994</v>
      </c>
      <c r="AD21" s="9">
        <v>1025</v>
      </c>
      <c r="AE21" s="9">
        <f t="shared" si="7"/>
        <v>9.9484508583212516E-5</v>
      </c>
      <c r="AF21" s="9">
        <f t="shared" si="8"/>
        <v>9.9484508583212516</v>
      </c>
      <c r="AG21" s="18">
        <f t="shared" si="9"/>
        <v>808.31163223860165</v>
      </c>
    </row>
    <row r="22" spans="1:33">
      <c r="A22" t="s">
        <v>13</v>
      </c>
      <c r="N22" t="s">
        <v>29</v>
      </c>
      <c r="P22" s="9">
        <v>65535</v>
      </c>
      <c r="Q22" s="24">
        <v>0.9</v>
      </c>
      <c r="R22" s="7">
        <f t="shared" si="10"/>
        <v>58981.5</v>
      </c>
      <c r="S22" s="10">
        <v>2.5</v>
      </c>
      <c r="T22" s="8">
        <f t="shared" si="11"/>
        <v>2.25</v>
      </c>
      <c r="U22" s="8">
        <f t="shared" si="12"/>
        <v>4.5</v>
      </c>
      <c r="V22" s="9">
        <v>0</v>
      </c>
      <c r="W22" s="9">
        <v>100</v>
      </c>
      <c r="X22" s="9">
        <v>0.5</v>
      </c>
      <c r="Y22" s="9">
        <v>4.5</v>
      </c>
      <c r="Z22" s="7">
        <f xml:space="preserve"> (W22-V22)/(Y22-X22)*(U22-X22)+V22</f>
        <v>100</v>
      </c>
      <c r="AA22" s="9">
        <v>1</v>
      </c>
      <c r="AB22" s="9">
        <v>1</v>
      </c>
      <c r="AC22" s="9">
        <v>9.8066499999999994</v>
      </c>
      <c r="AD22" s="9">
        <v>1025</v>
      </c>
      <c r="AE22" s="9">
        <f t="shared" si="7"/>
        <v>9.9484508583212516E-5</v>
      </c>
      <c r="AF22" s="9">
        <f t="shared" si="8"/>
        <v>9.9484508583212516</v>
      </c>
      <c r="AG22" s="18">
        <f t="shared" si="9"/>
        <v>994.84508583212516</v>
      </c>
    </row>
    <row r="23" spans="1:33">
      <c r="A23" t="s">
        <v>14</v>
      </c>
      <c r="N23" s="11" t="s">
        <v>19</v>
      </c>
      <c r="P23" s="9">
        <v>65535</v>
      </c>
      <c r="Q23" s="24">
        <v>1</v>
      </c>
      <c r="R23" s="7">
        <f t="shared" si="10"/>
        <v>65535</v>
      </c>
      <c r="S23" s="10">
        <v>2.5</v>
      </c>
      <c r="T23" s="8">
        <f t="shared" si="11"/>
        <v>2.5</v>
      </c>
      <c r="U23" s="8">
        <f>T23*2</f>
        <v>5</v>
      </c>
      <c r="V23" s="9">
        <v>0</v>
      </c>
      <c r="W23" s="9">
        <v>100</v>
      </c>
      <c r="X23" s="9">
        <v>0.5</v>
      </c>
      <c r="Y23" s="9">
        <v>4.5</v>
      </c>
      <c r="Z23" s="7">
        <f t="shared" si="13"/>
        <v>112.5</v>
      </c>
      <c r="AA23" s="9">
        <v>1</v>
      </c>
      <c r="AB23" s="9">
        <v>1</v>
      </c>
      <c r="AC23" s="9">
        <v>9.8066499999999994</v>
      </c>
      <c r="AD23" s="9">
        <v>1025</v>
      </c>
      <c r="AE23" s="9">
        <f t="shared" si="7"/>
        <v>9.9484508583212516E-5</v>
      </c>
      <c r="AF23" s="9">
        <f t="shared" si="8"/>
        <v>9.9484508583212516</v>
      </c>
      <c r="AG23" s="18">
        <f t="shared" si="9"/>
        <v>1119.2007215611409</v>
      </c>
    </row>
    <row r="24" spans="1:33">
      <c r="A24" t="s">
        <v>16</v>
      </c>
      <c r="N24" s="6" t="s">
        <v>20</v>
      </c>
    </row>
    <row r="25" spans="1:33" ht="18">
      <c r="A25" t="s">
        <v>15</v>
      </c>
      <c r="N25" s="21" t="s">
        <v>28</v>
      </c>
      <c r="P25" s="73" t="s">
        <v>67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</row>
    <row r="26" spans="1:33" ht="126">
      <c r="P26" s="27" t="s">
        <v>39</v>
      </c>
      <c r="Q26" s="20" t="s">
        <v>40</v>
      </c>
      <c r="R26" s="28" t="s">
        <v>38</v>
      </c>
      <c r="S26" s="9" t="s">
        <v>41</v>
      </c>
      <c r="T26" s="28" t="s">
        <v>35</v>
      </c>
      <c r="U26" s="28" t="s">
        <v>34</v>
      </c>
      <c r="V26" s="27" t="s">
        <v>63</v>
      </c>
      <c r="W26" s="27" t="s">
        <v>63</v>
      </c>
      <c r="X26" s="27" t="s">
        <v>63</v>
      </c>
      <c r="Y26" s="27" t="s">
        <v>63</v>
      </c>
      <c r="Z26" s="28" t="s">
        <v>44</v>
      </c>
      <c r="AA26" s="27" t="s">
        <v>63</v>
      </c>
      <c r="AB26" s="27" t="s">
        <v>64</v>
      </c>
      <c r="AC26" s="27" t="s">
        <v>65</v>
      </c>
      <c r="AD26" s="27" t="s">
        <v>66</v>
      </c>
      <c r="AE26" s="27" t="s">
        <v>50</v>
      </c>
      <c r="AF26" s="27" t="s">
        <v>46</v>
      </c>
      <c r="AG26" s="28" t="s">
        <v>45</v>
      </c>
    </row>
    <row r="27" spans="1:33" ht="42">
      <c r="P27" s="9">
        <v>65535</v>
      </c>
      <c r="Q27" s="20" t="s">
        <v>28</v>
      </c>
      <c r="R27" s="7" t="s">
        <v>42</v>
      </c>
      <c r="S27" s="10">
        <v>2.5</v>
      </c>
      <c r="T27" s="28" t="s">
        <v>36</v>
      </c>
      <c r="U27" s="28" t="s">
        <v>37</v>
      </c>
      <c r="V27" s="9">
        <v>0</v>
      </c>
      <c r="W27" s="9">
        <v>100</v>
      </c>
      <c r="X27" s="9">
        <v>0.5</v>
      </c>
      <c r="Y27" s="9">
        <v>4.5</v>
      </c>
      <c r="Z27" s="28" t="s">
        <v>43</v>
      </c>
      <c r="AA27" s="9">
        <v>1</v>
      </c>
      <c r="AB27" s="9">
        <v>1</v>
      </c>
      <c r="AC27" s="9">
        <v>9.8066499999999994</v>
      </c>
      <c r="AD27" s="9">
        <v>1025</v>
      </c>
      <c r="AE27" s="9">
        <f t="shared" ref="AE27" si="14">1/(AC27*AD27)</f>
        <v>9.9484508583212516E-5</v>
      </c>
      <c r="AF27" s="9">
        <f t="shared" ref="AF27" si="15">AE27*100000</f>
        <v>9.9484508583212516</v>
      </c>
      <c r="AG27" s="7" t="s">
        <v>105</v>
      </c>
    </row>
    <row r="28" spans="1:33">
      <c r="P28" s="26"/>
      <c r="T28" s="25"/>
      <c r="U28" s="25"/>
      <c r="Z28" s="25"/>
    </row>
    <row r="29" spans="1:33">
      <c r="P29" s="26"/>
      <c r="T29" s="25"/>
      <c r="U29" s="25"/>
      <c r="Z29" s="25"/>
    </row>
    <row r="53" spans="1:18" ht="20">
      <c r="A53" s="74" t="s">
        <v>79</v>
      </c>
      <c r="B53" s="75"/>
      <c r="C53" s="75"/>
      <c r="D53" s="75"/>
      <c r="E53" s="75"/>
      <c r="F53" s="76"/>
    </row>
    <row r="54" spans="1:18" ht="18">
      <c r="A54" s="63" t="s">
        <v>70</v>
      </c>
      <c r="B54" s="64"/>
      <c r="C54" s="65" t="s">
        <v>74</v>
      </c>
      <c r="D54" s="66"/>
      <c r="E54" s="65" t="s">
        <v>75</v>
      </c>
      <c r="F54" s="66"/>
    </row>
    <row r="55" spans="1:18" ht="18">
      <c r="A55" s="46" t="s">
        <v>71</v>
      </c>
      <c r="B55" s="47">
        <f>SLOPE(B4:J4,B16:J16)</f>
        <v>24.543528918470177</v>
      </c>
      <c r="C55" s="46" t="s">
        <v>68</v>
      </c>
      <c r="D55" s="47">
        <v>0.39529999999999998</v>
      </c>
      <c r="E55" s="46" t="s">
        <v>80</v>
      </c>
      <c r="F55" s="47">
        <v>25</v>
      </c>
    </row>
    <row r="56" spans="1:18" ht="18">
      <c r="A56" s="48" t="s">
        <v>72</v>
      </c>
      <c r="B56" s="49">
        <f>INTERCEPT(B4:J4,B16:J16)</f>
        <v>-11.841138183561977</v>
      </c>
      <c r="C56" s="48" t="s">
        <v>69</v>
      </c>
      <c r="D56" s="49">
        <v>23.521999999999998</v>
      </c>
      <c r="E56" s="48" t="s">
        <v>81</v>
      </c>
      <c r="F56" s="49">
        <v>-12.5</v>
      </c>
    </row>
    <row r="57" spans="1:18" ht="18">
      <c r="A57" s="48"/>
      <c r="B57" s="50"/>
      <c r="C57" s="48" t="s">
        <v>73</v>
      </c>
      <c r="D57" s="49">
        <v>-11.29</v>
      </c>
      <c r="E57" s="50"/>
      <c r="F57" s="49"/>
    </row>
    <row r="58" spans="1:18" ht="20">
      <c r="A58" s="51" t="s">
        <v>94</v>
      </c>
      <c r="B58" s="52">
        <f>CORREL(B16:J16,B4:J4)^2</f>
        <v>0.99990336813847536</v>
      </c>
      <c r="C58" s="51"/>
      <c r="D58" s="53">
        <v>0.99995999999999996</v>
      </c>
      <c r="E58" s="51"/>
      <c r="F58" s="53"/>
    </row>
    <row r="60" spans="1:18" ht="23">
      <c r="A60" s="33"/>
      <c r="B60" s="33"/>
      <c r="C60" s="33"/>
      <c r="D60" s="34" t="s">
        <v>99</v>
      </c>
      <c r="E60" s="34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2" spans="1:18" s="25" customFormat="1" ht="90">
      <c r="A62" s="42"/>
      <c r="B62" s="42" t="s">
        <v>82</v>
      </c>
      <c r="C62" s="42" t="s">
        <v>83</v>
      </c>
      <c r="D62" s="43" t="s">
        <v>84</v>
      </c>
      <c r="E62" s="42"/>
      <c r="F62" s="42" t="s">
        <v>85</v>
      </c>
      <c r="G62" s="42" t="s">
        <v>86</v>
      </c>
      <c r="H62" s="42" t="s">
        <v>87</v>
      </c>
      <c r="I62" s="44" t="s">
        <v>52</v>
      </c>
      <c r="J62" s="44" t="s">
        <v>51</v>
      </c>
      <c r="K62" s="44" t="s">
        <v>49</v>
      </c>
      <c r="L62" s="44" t="s">
        <v>48</v>
      </c>
      <c r="M62" s="42"/>
      <c r="N62" s="42" t="s">
        <v>78</v>
      </c>
      <c r="O62" s="42"/>
      <c r="P62" s="42" t="s">
        <v>88</v>
      </c>
      <c r="Q62" s="42" t="s">
        <v>89</v>
      </c>
      <c r="R62" s="42" t="s">
        <v>95</v>
      </c>
    </row>
    <row r="63" spans="1:18">
      <c r="A63" t="s">
        <v>76</v>
      </c>
      <c r="I63" s="30"/>
      <c r="J63" s="30"/>
      <c r="K63" s="30"/>
      <c r="L63" s="30"/>
      <c r="R63" s="19"/>
    </row>
    <row r="64" spans="1:18">
      <c r="A64" s="23">
        <v>0.5</v>
      </c>
      <c r="B64" s="31">
        <f t="shared" ref="B64:B71" si="16">A64*B$55+B$56</f>
        <v>0.43062627567311118</v>
      </c>
      <c r="C64" s="31">
        <f t="shared" ref="C64:C71" si="17">A64^2*D$55+A64*D$56+D$57</f>
        <v>0.5698249999999998</v>
      </c>
      <c r="D64" s="31">
        <f t="shared" ref="D64:D71" si="18">A64*F$55+F$56</f>
        <v>0</v>
      </c>
      <c r="F64" s="31">
        <f t="shared" ref="F64:F71" si="19">B64-C64</f>
        <v>-0.13919872432688862</v>
      </c>
      <c r="G64" s="31">
        <f t="shared" ref="G64:G71" si="20">B64-D64</f>
        <v>0.43062627567311118</v>
      </c>
      <c r="H64" s="31">
        <f t="shared" ref="H64:H71" si="21">C64-D64</f>
        <v>0.5698249999999998</v>
      </c>
      <c r="I64" s="9">
        <v>9.8066499999999994</v>
      </c>
      <c r="J64" s="9">
        <v>1025</v>
      </c>
      <c r="K64" s="9">
        <f>1/(I64*J64)</f>
        <v>9.9484508583212516E-5</v>
      </c>
      <c r="L64" s="9">
        <f>K64*100000</f>
        <v>9.9484508583212516</v>
      </c>
      <c r="N64">
        <f>(A64*F$55+F$56)*L64</f>
        <v>0</v>
      </c>
      <c r="P64" s="32">
        <f t="shared" ref="P64:R71" si="22">$L64*F64</f>
        <v>-1.3848116685070584</v>
      </c>
      <c r="Q64" s="32">
        <f t="shared" si="22"/>
        <v>4.2840643418358466</v>
      </c>
      <c r="R64" s="32">
        <f t="shared" si="22"/>
        <v>5.6688760103429052</v>
      </c>
    </row>
    <row r="65" spans="1:18">
      <c r="A65" s="23">
        <v>0.75</v>
      </c>
      <c r="B65" s="31">
        <f t="shared" si="16"/>
        <v>6.5665085052906562</v>
      </c>
      <c r="C65" s="31">
        <f t="shared" si="17"/>
        <v>6.5738562500000022</v>
      </c>
      <c r="D65" s="31">
        <f t="shared" si="18"/>
        <v>6.25</v>
      </c>
      <c r="F65" s="31">
        <f t="shared" si="19"/>
        <v>-7.3477447093459602E-3</v>
      </c>
      <c r="G65" s="31">
        <f t="shared" si="20"/>
        <v>0.31650850529065622</v>
      </c>
      <c r="H65" s="31">
        <f t="shared" si="21"/>
        <v>0.32385625000000218</v>
      </c>
      <c r="I65" s="9">
        <v>9.8066499999999994</v>
      </c>
      <c r="J65" s="9">
        <v>1025</v>
      </c>
      <c r="K65" s="9">
        <f>1/(I65*J65)</f>
        <v>9.9484508583212516E-5</v>
      </c>
      <c r="L65" s="9">
        <f>K65*100000</f>
        <v>9.9484508583212516</v>
      </c>
      <c r="N65">
        <f t="shared" ref="N65:N71" si="23">(A65*F$55+F$56)*L65</f>
        <v>62.177817864507823</v>
      </c>
      <c r="P65" s="32">
        <f t="shared" si="22"/>
        <v>-7.3098677160418249E-2</v>
      </c>
      <c r="Q65" s="32">
        <f t="shared" si="22"/>
        <v>3.1487693111248052</v>
      </c>
      <c r="R65" s="32">
        <f t="shared" si="22"/>
        <v>3.2218679882852235</v>
      </c>
    </row>
    <row r="66" spans="1:18">
      <c r="A66" s="23">
        <v>1</v>
      </c>
      <c r="B66" s="31">
        <f t="shared" si="16"/>
        <v>12.702390734908199</v>
      </c>
      <c r="C66" s="31">
        <f t="shared" si="17"/>
        <v>12.627299999999998</v>
      </c>
      <c r="D66" s="31">
        <f t="shared" si="18"/>
        <v>12.5</v>
      </c>
      <c r="F66" s="31">
        <f t="shared" si="19"/>
        <v>7.5090734908201284E-2</v>
      </c>
      <c r="G66" s="31">
        <f t="shared" si="20"/>
        <v>0.20239073490819948</v>
      </c>
      <c r="H66" s="31">
        <f t="shared" si="21"/>
        <v>0.12729999999999819</v>
      </c>
      <c r="I66" s="9">
        <v>9.8066499999999994</v>
      </c>
      <c r="J66" s="9">
        <v>1025</v>
      </c>
      <c r="K66" s="9">
        <f>1/(I66*J66)</f>
        <v>9.9484508583212516E-5</v>
      </c>
      <c r="L66" s="9">
        <f>K66*100000</f>
        <v>9.9484508583212516</v>
      </c>
      <c r="N66">
        <f t="shared" si="23"/>
        <v>124.35563572901565</v>
      </c>
      <c r="P66" s="32">
        <f t="shared" si="22"/>
        <v>0.7470364861494686</v>
      </c>
      <c r="Q66" s="32">
        <f t="shared" si="22"/>
        <v>2.013474280413746</v>
      </c>
      <c r="R66" s="32">
        <f t="shared" si="22"/>
        <v>1.2664377942642773</v>
      </c>
    </row>
    <row r="67" spans="1:18">
      <c r="A67" s="23">
        <v>1.25</v>
      </c>
      <c r="B67" s="31">
        <f t="shared" si="16"/>
        <v>18.838272964525743</v>
      </c>
      <c r="C67" s="31">
        <f t="shared" si="17"/>
        <v>18.730156249999997</v>
      </c>
      <c r="D67" s="31">
        <f t="shared" si="18"/>
        <v>18.75</v>
      </c>
      <c r="F67" s="31">
        <f t="shared" si="19"/>
        <v>0.108116714525746</v>
      </c>
      <c r="G67" s="31">
        <f t="shared" si="20"/>
        <v>8.8272964525742736E-2</v>
      </c>
      <c r="H67" s="31">
        <f t="shared" si="21"/>
        <v>-1.9843750000003268E-2</v>
      </c>
      <c r="I67" s="9">
        <v>9.8066499999999994</v>
      </c>
      <c r="J67" s="9">
        <v>1025</v>
      </c>
      <c r="K67" s="9">
        <f t="shared" ref="K67:K70" si="24">1/(I67*J67)</f>
        <v>9.9484508583212516E-5</v>
      </c>
      <c r="L67" s="9">
        <f t="shared" ref="L67:L70" si="25">K67*100000</f>
        <v>9.9484508583212516</v>
      </c>
      <c r="N67">
        <f t="shared" si="23"/>
        <v>186.53345359352346</v>
      </c>
      <c r="P67" s="32">
        <f t="shared" si="22"/>
        <v>1.0755938214225316</v>
      </c>
      <c r="Q67" s="32">
        <f t="shared" si="22"/>
        <v>0.87817924970268668</v>
      </c>
      <c r="R67" s="32">
        <f t="shared" si="22"/>
        <v>-0.19741457171984486</v>
      </c>
    </row>
    <row r="68" spans="1:18">
      <c r="A68" s="23">
        <v>1.5</v>
      </c>
      <c r="B68" s="31">
        <f t="shared" si="16"/>
        <v>24.97415519414329</v>
      </c>
      <c r="C68" s="31">
        <f t="shared" si="17"/>
        <v>24.882425000000005</v>
      </c>
      <c r="D68" s="31">
        <f t="shared" si="18"/>
        <v>25</v>
      </c>
      <c r="F68" s="31">
        <f t="shared" si="19"/>
        <v>9.1730194143284649E-2</v>
      </c>
      <c r="G68" s="31">
        <f t="shared" si="20"/>
        <v>-2.5844805856710451E-2</v>
      </c>
      <c r="H68" s="31">
        <f t="shared" si="21"/>
        <v>-0.1175749999999951</v>
      </c>
      <c r="I68" s="9">
        <v>9.8066499999999994</v>
      </c>
      <c r="J68" s="9">
        <v>1025</v>
      </c>
      <c r="K68" s="9">
        <f t="shared" si="24"/>
        <v>9.9484508583212516E-5</v>
      </c>
      <c r="L68" s="9">
        <f t="shared" si="25"/>
        <v>9.9484508583212516</v>
      </c>
      <c r="N68">
        <f t="shared" si="23"/>
        <v>248.71127145803129</v>
      </c>
      <c r="P68" s="32">
        <f t="shared" si="22"/>
        <v>0.91257332865873519</v>
      </c>
      <c r="Q68" s="32">
        <f t="shared" si="22"/>
        <v>-0.25711578100833721</v>
      </c>
      <c r="R68" s="32">
        <f t="shared" si="22"/>
        <v>-1.1696891096670725</v>
      </c>
    </row>
    <row r="69" spans="1:18">
      <c r="A69" s="23">
        <v>1.75</v>
      </c>
      <c r="B69" s="31">
        <f t="shared" si="16"/>
        <v>31.110037423760833</v>
      </c>
      <c r="C69" s="31">
        <f t="shared" si="17"/>
        <v>31.084106249999998</v>
      </c>
      <c r="D69" s="31">
        <f t="shared" si="18"/>
        <v>31.25</v>
      </c>
      <c r="F69" s="31">
        <f t="shared" si="19"/>
        <v>2.593117376083498E-2</v>
      </c>
      <c r="G69" s="31">
        <f t="shared" si="20"/>
        <v>-0.13996257623916719</v>
      </c>
      <c r="H69" s="31">
        <f t="shared" si="21"/>
        <v>-0.16589375000000217</v>
      </c>
      <c r="I69" s="9">
        <v>9.8066499999999994</v>
      </c>
      <c r="J69" s="9">
        <v>1025</v>
      </c>
      <c r="K69" s="9">
        <f t="shared" si="24"/>
        <v>9.9484508583212516E-5</v>
      </c>
      <c r="L69" s="9">
        <f t="shared" si="25"/>
        <v>9.9484508583212516</v>
      </c>
      <c r="N69">
        <f t="shared" si="23"/>
        <v>310.88908932253912</v>
      </c>
      <c r="P69" s="32">
        <f t="shared" si="22"/>
        <v>0.25797500785825628</v>
      </c>
      <c r="Q69" s="32">
        <f t="shared" si="22"/>
        <v>-1.3924108117193965</v>
      </c>
      <c r="R69" s="32">
        <f t="shared" si="22"/>
        <v>-1.6503858195776528</v>
      </c>
    </row>
    <row r="70" spans="1:18">
      <c r="A70" s="23">
        <v>2</v>
      </c>
      <c r="B70" s="31">
        <f t="shared" si="16"/>
        <v>37.24591965337838</v>
      </c>
      <c r="C70" s="31">
        <f t="shared" si="17"/>
        <v>37.3352</v>
      </c>
      <c r="D70" s="31">
        <f t="shared" si="18"/>
        <v>37.5</v>
      </c>
      <c r="F70" s="31">
        <f t="shared" si="19"/>
        <v>-8.9280346621620765E-2</v>
      </c>
      <c r="G70" s="31">
        <f t="shared" si="20"/>
        <v>-0.25408034662162038</v>
      </c>
      <c r="H70" s="31">
        <f t="shared" si="21"/>
        <v>-0.16479999999999961</v>
      </c>
      <c r="I70" s="9">
        <v>9.8066499999999994</v>
      </c>
      <c r="J70" s="9">
        <v>1025</v>
      </c>
      <c r="K70" s="9">
        <f t="shared" si="24"/>
        <v>9.9484508583212516E-5</v>
      </c>
      <c r="L70" s="9">
        <f t="shared" si="25"/>
        <v>9.9484508583212516</v>
      </c>
      <c r="N70">
        <f t="shared" si="23"/>
        <v>373.06690718704692</v>
      </c>
      <c r="P70" s="32">
        <f t="shared" si="22"/>
        <v>-0.88820114097908198</v>
      </c>
      <c r="Q70" s="32">
        <f t="shared" si="22"/>
        <v>-2.5277058424304202</v>
      </c>
      <c r="R70" s="32">
        <f t="shared" si="22"/>
        <v>-1.6395047014513384</v>
      </c>
    </row>
    <row r="71" spans="1:18">
      <c r="A71" s="23">
        <v>2.125</v>
      </c>
      <c r="B71" s="31">
        <f t="shared" si="16"/>
        <v>40.313860768187155</v>
      </c>
      <c r="C71" s="31">
        <f t="shared" si="17"/>
        <v>40.479276562499997</v>
      </c>
      <c r="D71" s="31">
        <f t="shared" si="18"/>
        <v>40.625</v>
      </c>
      <c r="F71" s="31">
        <f t="shared" si="19"/>
        <v>-0.16541579431284248</v>
      </c>
      <c r="G71" s="31">
        <f t="shared" si="20"/>
        <v>-0.3111392318128452</v>
      </c>
      <c r="H71" s="31">
        <f t="shared" si="21"/>
        <v>-0.14572343750000272</v>
      </c>
      <c r="I71" s="9">
        <v>9.8066499999999994</v>
      </c>
      <c r="J71" s="9">
        <v>1025</v>
      </c>
      <c r="K71" s="9">
        <f>1/(I71*J71)</f>
        <v>9.9484508583212516E-5</v>
      </c>
      <c r="L71" s="9">
        <f>K71*100000</f>
        <v>9.9484508583212516</v>
      </c>
      <c r="N71">
        <f t="shared" si="23"/>
        <v>404.15581611930082</v>
      </c>
      <c r="P71" s="32">
        <f t="shared" si="22"/>
        <v>-1.6456309009114893</v>
      </c>
      <c r="Q71" s="32">
        <f t="shared" si="22"/>
        <v>-3.0953533577859145</v>
      </c>
      <c r="R71" s="32">
        <f t="shared" si="22"/>
        <v>-1.4497224568744254</v>
      </c>
    </row>
  </sheetData>
  <mergeCells count="8">
    <mergeCell ref="A54:B54"/>
    <mergeCell ref="C54:D54"/>
    <mergeCell ref="E54:F54"/>
    <mergeCell ref="O2:AG2"/>
    <mergeCell ref="B3:J3"/>
    <mergeCell ref="P14:AG14"/>
    <mergeCell ref="P25:AG25"/>
    <mergeCell ref="A53:F53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59"/>
  <sheetViews>
    <sheetView workbookViewId="0">
      <selection activeCell="M53" sqref="M53:S53"/>
    </sheetView>
  </sheetViews>
  <sheetFormatPr baseColWidth="10" defaultColWidth="8.83203125" defaultRowHeight="14" x14ac:dyDescent="0"/>
  <cols>
    <col min="1" max="1" width="38.5" customWidth="1"/>
    <col min="2" max="10" width="12.6640625" customWidth="1"/>
    <col min="11" max="11" width="14.6640625" customWidth="1"/>
    <col min="12" max="12" width="15.5" customWidth="1"/>
    <col min="13" max="13" width="14.6640625" customWidth="1"/>
    <col min="14" max="14" width="13.5" customWidth="1"/>
    <col min="15" max="15" width="13.6640625" customWidth="1"/>
    <col min="17" max="17" width="13.33203125" customWidth="1"/>
    <col min="18" max="18" width="15.83203125" customWidth="1"/>
    <col min="19" max="19" width="17.5" customWidth="1"/>
  </cols>
  <sheetData>
    <row r="1" spans="1:13">
      <c r="A1" s="1">
        <v>42276</v>
      </c>
    </row>
    <row r="2" spans="1:13">
      <c r="A2" t="s">
        <v>5</v>
      </c>
    </row>
    <row r="3" spans="1:13">
      <c r="A3" s="3"/>
      <c r="B3" s="71" t="s">
        <v>25</v>
      </c>
      <c r="C3" s="71"/>
      <c r="D3" s="71"/>
      <c r="E3" s="71"/>
      <c r="F3" s="71"/>
      <c r="G3" s="71"/>
      <c r="H3" s="71"/>
      <c r="I3" s="71"/>
      <c r="J3" s="71"/>
      <c r="K3" s="14" t="s">
        <v>7</v>
      </c>
      <c r="L3" s="14" t="s">
        <v>23</v>
      </c>
      <c r="M3" s="14" t="s">
        <v>31</v>
      </c>
    </row>
    <row r="4" spans="1:13" ht="28">
      <c r="A4" s="15" t="s">
        <v>22</v>
      </c>
      <c r="B4" s="22">
        <v>0</v>
      </c>
      <c r="C4" s="22">
        <v>5</v>
      </c>
      <c r="D4" s="22">
        <v>10</v>
      </c>
      <c r="E4" s="22">
        <v>15</v>
      </c>
      <c r="F4" s="22">
        <v>20</v>
      </c>
      <c r="G4" s="22">
        <v>25</v>
      </c>
      <c r="H4" s="22">
        <v>30</v>
      </c>
      <c r="I4" s="22">
        <v>35</v>
      </c>
      <c r="J4" s="22">
        <v>40</v>
      </c>
      <c r="K4" s="14"/>
      <c r="L4" s="14"/>
      <c r="M4" s="14"/>
    </row>
    <row r="5" spans="1:1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</row>
    <row r="6" spans="1:13">
      <c r="A6" s="16" t="s">
        <v>1</v>
      </c>
      <c r="B6" s="4">
        <v>0.51</v>
      </c>
      <c r="C6" s="4">
        <v>0.72</v>
      </c>
      <c r="D6" s="4">
        <v>0.92</v>
      </c>
      <c r="E6" s="4">
        <v>1.1299999999999999</v>
      </c>
      <c r="F6" s="4"/>
      <c r="G6" s="4"/>
      <c r="H6" s="4"/>
      <c r="I6" s="4"/>
      <c r="J6" s="4"/>
      <c r="K6" s="3"/>
      <c r="L6" s="3">
        <v>20298001</v>
      </c>
      <c r="M6" s="3" t="s">
        <v>32</v>
      </c>
    </row>
    <row r="7" spans="1:13">
      <c r="A7" s="29" t="s">
        <v>1</v>
      </c>
      <c r="B7" s="4">
        <v>0.51049999999999995</v>
      </c>
      <c r="C7" s="4">
        <v>0.71160000000000001</v>
      </c>
      <c r="D7" s="4">
        <v>0.91930000000000001</v>
      </c>
      <c r="E7" s="4">
        <v>1.1289</v>
      </c>
      <c r="F7" s="4">
        <v>1.3378000000000001</v>
      </c>
      <c r="G7" s="4">
        <v>1.5401</v>
      </c>
      <c r="H7" s="4">
        <v>1.7423</v>
      </c>
      <c r="I7" s="4">
        <v>1.9378</v>
      </c>
      <c r="J7" s="4">
        <v>2.1316000000000002</v>
      </c>
      <c r="K7" s="3" t="s">
        <v>104</v>
      </c>
      <c r="L7" s="3">
        <v>20298001</v>
      </c>
      <c r="M7" s="3" t="s">
        <v>32</v>
      </c>
    </row>
    <row r="8" spans="1:13">
      <c r="A8" s="16" t="s">
        <v>2</v>
      </c>
      <c r="B8" s="4">
        <v>0.49349999999999999</v>
      </c>
      <c r="C8" s="4">
        <v>0.7</v>
      </c>
      <c r="D8" s="4">
        <v>0.9</v>
      </c>
      <c r="E8" s="4">
        <v>1.1000000000000001</v>
      </c>
      <c r="F8" s="4"/>
      <c r="G8" s="4"/>
      <c r="H8" s="4"/>
      <c r="I8" s="4"/>
      <c r="J8" s="4"/>
      <c r="K8" s="3"/>
      <c r="L8" s="3">
        <v>20298002</v>
      </c>
      <c r="M8" s="3" t="s">
        <v>32</v>
      </c>
    </row>
    <row r="9" spans="1:13">
      <c r="A9" s="29" t="s">
        <v>2</v>
      </c>
      <c r="B9" s="4">
        <v>0.495</v>
      </c>
      <c r="C9" s="4">
        <v>0.69399999999999995</v>
      </c>
      <c r="D9" s="4">
        <v>0.90100000000000002</v>
      </c>
      <c r="E9" s="4">
        <v>1.109</v>
      </c>
      <c r="F9" s="4">
        <v>1.3174999999999999</v>
      </c>
      <c r="G9" s="4">
        <v>1.5169999999999999</v>
      </c>
      <c r="H9" s="4">
        <v>1.718</v>
      </c>
      <c r="I9" s="4">
        <v>1.9119999999999999</v>
      </c>
      <c r="J9" s="4">
        <v>2.1059999999999999</v>
      </c>
      <c r="K9" s="3" t="s">
        <v>103</v>
      </c>
      <c r="L9" s="3">
        <v>20298002</v>
      </c>
      <c r="M9" s="3" t="s">
        <v>32</v>
      </c>
    </row>
    <row r="10" spans="1:13">
      <c r="A10" s="16" t="s">
        <v>3</v>
      </c>
      <c r="B10" s="4">
        <v>0.52800000000000002</v>
      </c>
      <c r="C10" s="4">
        <v>0.73399999999999999</v>
      </c>
      <c r="D10" s="4">
        <v>0.94</v>
      </c>
      <c r="E10" s="4">
        <v>1.1499999999999999</v>
      </c>
      <c r="F10" s="4"/>
      <c r="G10" s="4"/>
      <c r="H10" s="4"/>
      <c r="I10" s="4"/>
      <c r="J10" s="4"/>
      <c r="K10" s="3"/>
      <c r="L10" s="3"/>
      <c r="M10" s="3" t="s">
        <v>32</v>
      </c>
    </row>
    <row r="11" spans="1:13">
      <c r="A11" s="16" t="s">
        <v>4</v>
      </c>
      <c r="B11" s="4">
        <v>0.505</v>
      </c>
      <c r="C11" s="4">
        <v>0.71</v>
      </c>
      <c r="D11" s="4">
        <v>0.91800000000000004</v>
      </c>
      <c r="E11" s="4">
        <v>1.113</v>
      </c>
      <c r="F11" s="4">
        <v>1.33</v>
      </c>
      <c r="G11" s="4">
        <v>1.53</v>
      </c>
      <c r="H11" s="4">
        <v>1.73</v>
      </c>
      <c r="I11" s="4">
        <v>1.93</v>
      </c>
      <c r="J11" s="4">
        <v>2.12</v>
      </c>
      <c r="K11" s="3"/>
      <c r="L11" s="3"/>
      <c r="M11" s="3" t="s">
        <v>32</v>
      </c>
    </row>
    <row r="12" spans="1:13">
      <c r="A12" s="1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  <c r="M12" s="3"/>
    </row>
    <row r="13" spans="1:13">
      <c r="A13" s="16" t="s">
        <v>6</v>
      </c>
      <c r="B13" s="5">
        <v>0.48399999999999999</v>
      </c>
      <c r="C13" s="5">
        <v>0.68400000000000005</v>
      </c>
      <c r="D13" s="5">
        <v>0.89200000000000002</v>
      </c>
      <c r="E13" s="5">
        <v>1.095</v>
      </c>
      <c r="F13" s="5">
        <v>1.302</v>
      </c>
      <c r="G13" s="5">
        <v>1.502</v>
      </c>
      <c r="H13" s="5">
        <v>1.7030000000000001</v>
      </c>
      <c r="I13" s="5">
        <v>1.895</v>
      </c>
      <c r="J13" s="5">
        <v>2.09</v>
      </c>
      <c r="K13" s="3" t="s">
        <v>8</v>
      </c>
      <c r="L13" s="3"/>
      <c r="M13" s="3" t="s">
        <v>32</v>
      </c>
    </row>
    <row r="14" spans="1:13">
      <c r="A14" s="17" t="s">
        <v>21</v>
      </c>
      <c r="B14" s="5">
        <v>0.497</v>
      </c>
      <c r="C14" s="5">
        <v>0.69399999999999995</v>
      </c>
      <c r="D14" s="5">
        <v>0.89900000000000002</v>
      </c>
      <c r="E14" s="5">
        <v>1.1060000000000001</v>
      </c>
      <c r="F14" s="5">
        <v>1.3120000000000001</v>
      </c>
      <c r="G14" s="5">
        <v>1.512</v>
      </c>
      <c r="H14" s="5">
        <v>1.7110000000000001</v>
      </c>
      <c r="I14" s="5">
        <v>1.907</v>
      </c>
      <c r="J14" s="5">
        <v>2.1</v>
      </c>
      <c r="K14" s="3" t="s">
        <v>24</v>
      </c>
      <c r="L14" s="12">
        <v>21110001</v>
      </c>
      <c r="M14" s="3" t="s">
        <v>32</v>
      </c>
    </row>
    <row r="15" spans="1:13">
      <c r="A15" s="16" t="s">
        <v>9</v>
      </c>
      <c r="B15" s="4">
        <v>0.49199999999999999</v>
      </c>
      <c r="C15" s="4">
        <v>0.69099999999999995</v>
      </c>
      <c r="D15" s="4">
        <v>0.89900000000000002</v>
      </c>
      <c r="E15" s="4">
        <v>1.1080000000000001</v>
      </c>
      <c r="F15" s="4">
        <v>1.3160000000000001</v>
      </c>
      <c r="G15" s="4">
        <v>1.5169999999999999</v>
      </c>
      <c r="H15" s="4">
        <v>1.718</v>
      </c>
      <c r="I15" s="4">
        <v>1.913</v>
      </c>
      <c r="J15" s="4">
        <v>2.1080000000000001</v>
      </c>
      <c r="K15" s="3" t="s">
        <v>24</v>
      </c>
      <c r="L15" s="13">
        <v>21110002</v>
      </c>
      <c r="M15" s="3" t="s">
        <v>32</v>
      </c>
    </row>
    <row r="16" spans="1:13">
      <c r="A16" s="16" t="s">
        <v>10</v>
      </c>
      <c r="B16" s="4">
        <v>0.50800000000000001</v>
      </c>
      <c r="C16" s="4">
        <v>0.71199999999999997</v>
      </c>
      <c r="D16" s="4">
        <v>0.91700000000000004</v>
      </c>
      <c r="E16" s="4">
        <v>1.1240000000000001</v>
      </c>
      <c r="F16" s="4">
        <v>1.333</v>
      </c>
      <c r="G16" s="4">
        <v>1.534</v>
      </c>
      <c r="H16" s="4">
        <v>1.7330000000000001</v>
      </c>
      <c r="I16" s="4">
        <v>1.9330000000000001</v>
      </c>
      <c r="J16" s="4">
        <v>2.1240000000000001</v>
      </c>
      <c r="K16" s="3" t="s">
        <v>24</v>
      </c>
      <c r="L16" s="13">
        <v>21110003</v>
      </c>
      <c r="M16" s="3" t="s">
        <v>32</v>
      </c>
    </row>
    <row r="17" spans="1:19">
      <c r="A17" s="16" t="s">
        <v>11</v>
      </c>
      <c r="B17" s="4">
        <v>0.50900000000000001</v>
      </c>
      <c r="C17" s="4">
        <v>0.70799999999999996</v>
      </c>
      <c r="D17" s="4">
        <v>0.91200000000000003</v>
      </c>
      <c r="E17" s="4">
        <v>1.119</v>
      </c>
      <c r="F17" s="4">
        <v>1.325</v>
      </c>
      <c r="G17" s="4">
        <v>1.5269999999999999</v>
      </c>
      <c r="H17" s="4">
        <v>1.7290000000000001</v>
      </c>
      <c r="I17" s="4">
        <v>1.9259999999999999</v>
      </c>
      <c r="J17" s="4">
        <v>2.117</v>
      </c>
      <c r="K17" s="3" t="s">
        <v>24</v>
      </c>
      <c r="L17" s="13">
        <v>21110004</v>
      </c>
      <c r="M17" s="3" t="s">
        <v>32</v>
      </c>
    </row>
    <row r="18" spans="1:19">
      <c r="A18" s="16" t="s">
        <v>12</v>
      </c>
      <c r="B18" s="4">
        <v>0.48199999999999998</v>
      </c>
      <c r="C18" s="4">
        <v>0.68</v>
      </c>
      <c r="D18" s="4">
        <v>0.88700000000000001</v>
      </c>
      <c r="E18" s="4">
        <v>1.0960000000000001</v>
      </c>
      <c r="F18" s="4">
        <v>1.304</v>
      </c>
      <c r="G18" s="4">
        <v>1.508</v>
      </c>
      <c r="H18" s="4">
        <v>1.708</v>
      </c>
      <c r="I18" s="4">
        <v>1.9079999999999999</v>
      </c>
      <c r="J18" s="4">
        <v>2.1030000000000002</v>
      </c>
      <c r="K18" s="3" t="s">
        <v>24</v>
      </c>
      <c r="L18" s="13">
        <v>21110005</v>
      </c>
      <c r="M18" s="3" t="s">
        <v>32</v>
      </c>
    </row>
    <row r="19" spans="1:19">
      <c r="A19" s="15" t="s">
        <v>30</v>
      </c>
      <c r="B19" s="22">
        <v>0</v>
      </c>
      <c r="C19" s="22">
        <v>5</v>
      </c>
      <c r="D19" s="22">
        <v>10</v>
      </c>
      <c r="E19" s="22">
        <v>15</v>
      </c>
      <c r="F19" s="22">
        <v>20</v>
      </c>
      <c r="G19" s="22">
        <v>25</v>
      </c>
      <c r="H19" s="22">
        <v>30</v>
      </c>
      <c r="I19" s="22">
        <v>35</v>
      </c>
      <c r="J19" s="22">
        <v>40</v>
      </c>
      <c r="K19" s="14"/>
      <c r="L19" s="14"/>
      <c r="M19" s="14"/>
    </row>
    <row r="20" spans="1:19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9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9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9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9">
      <c r="A24" t="s">
        <v>13</v>
      </c>
    </row>
    <row r="25" spans="1:19">
      <c r="A25" t="s">
        <v>14</v>
      </c>
    </row>
    <row r="26" spans="1:19">
      <c r="A26" t="s">
        <v>16</v>
      </c>
    </row>
    <row r="27" spans="1:19">
      <c r="A27" t="s">
        <v>15</v>
      </c>
    </row>
    <row r="28" spans="1:19" ht="18">
      <c r="B28" s="72" t="s">
        <v>26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</row>
    <row r="29" spans="1:19">
      <c r="B29" s="14" t="s">
        <v>18</v>
      </c>
      <c r="C29" s="14" t="s">
        <v>33</v>
      </c>
      <c r="D29" s="14" t="s">
        <v>17</v>
      </c>
      <c r="E29" s="14" t="s">
        <v>62</v>
      </c>
      <c r="F29" s="14" t="s">
        <v>61</v>
      </c>
      <c r="G29" s="14" t="s">
        <v>60</v>
      </c>
      <c r="H29" s="14" t="s">
        <v>59</v>
      </c>
      <c r="I29" s="14" t="s">
        <v>58</v>
      </c>
      <c r="J29" s="14" t="s">
        <v>57</v>
      </c>
      <c r="K29" s="14" t="s">
        <v>56</v>
      </c>
      <c r="L29" s="14" t="s">
        <v>55</v>
      </c>
      <c r="M29" s="19" t="s">
        <v>54</v>
      </c>
      <c r="N29" s="19" t="s">
        <v>53</v>
      </c>
      <c r="O29" s="19" t="s">
        <v>52</v>
      </c>
      <c r="P29" s="19" t="s">
        <v>51</v>
      </c>
      <c r="Q29" s="19" t="s">
        <v>49</v>
      </c>
      <c r="R29" s="19" t="s">
        <v>48</v>
      </c>
      <c r="S29" s="19" t="s">
        <v>47</v>
      </c>
    </row>
    <row r="30" spans="1:19">
      <c r="B30" s="9">
        <v>65535</v>
      </c>
      <c r="C30" s="24">
        <v>0</v>
      </c>
      <c r="D30" s="7">
        <f>B30*C30</f>
        <v>0</v>
      </c>
      <c r="E30" s="10">
        <v>2.5</v>
      </c>
      <c r="F30" s="8">
        <f>E30 * D30/B30</f>
        <v>0</v>
      </c>
      <c r="G30" s="8">
        <f>F30*2</f>
        <v>0</v>
      </c>
      <c r="H30" s="9">
        <v>0</v>
      </c>
      <c r="I30" s="9">
        <v>70</v>
      </c>
      <c r="J30" s="9">
        <v>0.5</v>
      </c>
      <c r="K30" s="9">
        <v>4.5</v>
      </c>
      <c r="L30" s="7">
        <f xml:space="preserve"> (I30-H30)/(K30-J30)*(G30-J30)+H30</f>
        <v>-8.75</v>
      </c>
      <c r="M30" s="9">
        <v>0</v>
      </c>
      <c r="N30" s="9">
        <v>1</v>
      </c>
      <c r="O30" s="9">
        <v>9.8066499999999994</v>
      </c>
      <c r="P30" s="9">
        <v>1025</v>
      </c>
      <c r="Q30" s="9">
        <f>1/(O30*P30)</f>
        <v>9.9484508583212516E-5</v>
      </c>
      <c r="R30" s="9">
        <f>Q30*100000</f>
        <v>9.9484508583212516</v>
      </c>
      <c r="S30" s="18">
        <f xml:space="preserve"> R30* (L30+M30-N30)</f>
        <v>-96.997395868632196</v>
      </c>
    </row>
    <row r="31" spans="1:19">
      <c r="B31" s="9">
        <v>65535</v>
      </c>
      <c r="C31" s="24">
        <v>0.1</v>
      </c>
      <c r="D31" s="7">
        <f t="shared" ref="D31:D37" si="0">B31*C31</f>
        <v>6553.5</v>
      </c>
      <c r="E31" s="10">
        <v>2.5</v>
      </c>
      <c r="F31" s="8">
        <f t="shared" ref="F31:F37" si="1">E31 * D31/B31</f>
        <v>0.25</v>
      </c>
      <c r="G31" s="8">
        <f t="shared" ref="G31:G37" si="2">F31*2</f>
        <v>0.5</v>
      </c>
      <c r="H31" s="9">
        <v>0</v>
      </c>
      <c r="I31" s="9">
        <v>70</v>
      </c>
      <c r="J31" s="9">
        <v>0.5</v>
      </c>
      <c r="K31" s="9">
        <v>4.5</v>
      </c>
      <c r="L31" s="7">
        <f t="shared" ref="L31:L37" si="3" xml:space="preserve"> (I31-H31)/(K31-J31)*(G31-J31)+H31</f>
        <v>0</v>
      </c>
      <c r="M31" s="9">
        <v>0</v>
      </c>
      <c r="N31" s="9">
        <v>1</v>
      </c>
      <c r="O31" s="9">
        <v>9.8066499999999994</v>
      </c>
      <c r="P31" s="9">
        <v>1025</v>
      </c>
      <c r="Q31" s="9">
        <f>1/(O31*P31)</f>
        <v>9.9484508583212516E-5</v>
      </c>
      <c r="R31" s="9">
        <f>Q31*100000</f>
        <v>9.9484508583212516</v>
      </c>
      <c r="S31" s="18">
        <f t="shared" ref="S31:S37" si="4" xml:space="preserve"> R31* (L31+M31-N31)</f>
        <v>-9.9484508583212516</v>
      </c>
    </row>
    <row r="32" spans="1:19">
      <c r="B32" s="9">
        <v>65535</v>
      </c>
      <c r="C32" s="24">
        <v>0.11142858</v>
      </c>
      <c r="D32" s="7">
        <f t="shared" ref="D32" si="5">B32*C32</f>
        <v>7302.4719902999996</v>
      </c>
      <c r="E32" s="10">
        <v>2.5</v>
      </c>
      <c r="F32" s="8">
        <f t="shared" ref="F32" si="6">E32 * D32/B32</f>
        <v>0.27857144999999994</v>
      </c>
      <c r="G32" s="8">
        <f t="shared" si="2"/>
        <v>0.55714289999999989</v>
      </c>
      <c r="H32" s="9">
        <v>0</v>
      </c>
      <c r="I32" s="9">
        <v>70</v>
      </c>
      <c r="J32" s="9">
        <v>0.5</v>
      </c>
      <c r="K32" s="9">
        <v>4.5</v>
      </c>
      <c r="L32" s="7">
        <f t="shared" ref="L32" si="7" xml:space="preserve"> (I32-H32)/(K32-J32)*(G32-J32)+H32</f>
        <v>1.0000007499999981</v>
      </c>
      <c r="M32" s="9">
        <v>0</v>
      </c>
      <c r="N32" s="9">
        <v>1</v>
      </c>
      <c r="O32" s="9">
        <v>9.8066499999999994</v>
      </c>
      <c r="P32" s="9">
        <v>1025</v>
      </c>
      <c r="Q32" s="9">
        <f>1/(O32*P32)</f>
        <v>9.9484508583212516E-5</v>
      </c>
      <c r="R32" s="9">
        <f>Q32*100000</f>
        <v>9.9484508583212516</v>
      </c>
      <c r="S32" s="18">
        <f t="shared" si="4"/>
        <v>7.4613381249028709E-6</v>
      </c>
    </row>
    <row r="33" spans="2:19">
      <c r="B33" s="9">
        <v>65535</v>
      </c>
      <c r="C33" s="24">
        <v>0.25</v>
      </c>
      <c r="D33" s="7">
        <f t="shared" si="0"/>
        <v>16383.75</v>
      </c>
      <c r="E33" s="10">
        <v>2.5</v>
      </c>
      <c r="F33" s="8">
        <f t="shared" si="1"/>
        <v>0.625</v>
      </c>
      <c r="G33" s="8">
        <f t="shared" si="2"/>
        <v>1.25</v>
      </c>
      <c r="H33" s="9">
        <v>0</v>
      </c>
      <c r="I33" s="9">
        <v>70</v>
      </c>
      <c r="J33" s="9">
        <v>0.5</v>
      </c>
      <c r="K33" s="9">
        <v>4.5</v>
      </c>
      <c r="L33" s="7">
        <f t="shared" si="3"/>
        <v>13.125</v>
      </c>
      <c r="M33" s="9">
        <v>0</v>
      </c>
      <c r="N33" s="9">
        <v>1</v>
      </c>
      <c r="O33" s="9">
        <v>9.8066499999999994</v>
      </c>
      <c r="P33" s="9">
        <v>1025</v>
      </c>
      <c r="Q33" s="9">
        <f t="shared" ref="Q33:Q37" si="8">1/(O33*P33)</f>
        <v>9.9484508583212516E-5</v>
      </c>
      <c r="R33" s="9">
        <f t="shared" ref="R33:R37" si="9">Q33*100000</f>
        <v>9.9484508583212516</v>
      </c>
      <c r="S33" s="18">
        <f t="shared" si="4"/>
        <v>120.62496665714518</v>
      </c>
    </row>
    <row r="34" spans="2:19">
      <c r="B34" s="9">
        <v>65535</v>
      </c>
      <c r="C34" s="24">
        <v>0.5</v>
      </c>
      <c r="D34" s="7">
        <f t="shared" si="0"/>
        <v>32767.5</v>
      </c>
      <c r="E34" s="10">
        <v>2.5</v>
      </c>
      <c r="F34" s="8">
        <f t="shared" si="1"/>
        <v>1.25</v>
      </c>
      <c r="G34" s="8">
        <f t="shared" si="2"/>
        <v>2.5</v>
      </c>
      <c r="H34" s="9">
        <v>0</v>
      </c>
      <c r="I34" s="9">
        <v>70</v>
      </c>
      <c r="J34" s="9">
        <v>0.5</v>
      </c>
      <c r="K34" s="9">
        <v>4.5</v>
      </c>
      <c r="L34" s="7">
        <f t="shared" si="3"/>
        <v>35</v>
      </c>
      <c r="M34" s="9">
        <v>0</v>
      </c>
      <c r="N34" s="9">
        <v>1</v>
      </c>
      <c r="O34" s="9">
        <v>9.8066499999999994</v>
      </c>
      <c r="P34" s="9">
        <v>1025</v>
      </c>
      <c r="Q34" s="9">
        <f t="shared" si="8"/>
        <v>9.9484508583212516E-5</v>
      </c>
      <c r="R34" s="9">
        <f t="shared" si="9"/>
        <v>9.9484508583212516</v>
      </c>
      <c r="S34" s="18">
        <f t="shared" si="4"/>
        <v>338.24732918292256</v>
      </c>
    </row>
    <row r="35" spans="2:19">
      <c r="B35" s="9">
        <v>65535</v>
      </c>
      <c r="C35" s="24">
        <v>0.75</v>
      </c>
      <c r="D35" s="7">
        <f t="shared" si="0"/>
        <v>49151.25</v>
      </c>
      <c r="E35" s="10">
        <v>2.5</v>
      </c>
      <c r="F35" s="8">
        <f t="shared" si="1"/>
        <v>1.875</v>
      </c>
      <c r="G35" s="8">
        <f t="shared" si="2"/>
        <v>3.75</v>
      </c>
      <c r="H35" s="9">
        <v>0</v>
      </c>
      <c r="I35" s="9">
        <v>70</v>
      </c>
      <c r="J35" s="9">
        <v>0.5</v>
      </c>
      <c r="K35" s="9">
        <v>4.5</v>
      </c>
      <c r="L35" s="7">
        <f t="shared" si="3"/>
        <v>56.875</v>
      </c>
      <c r="M35" s="9">
        <v>0</v>
      </c>
      <c r="N35" s="9">
        <v>1</v>
      </c>
      <c r="O35" s="9">
        <v>9.8066499999999994</v>
      </c>
      <c r="P35" s="9">
        <v>1025</v>
      </c>
      <c r="Q35" s="9">
        <f t="shared" si="8"/>
        <v>9.9484508583212516E-5</v>
      </c>
      <c r="R35" s="9">
        <f t="shared" si="9"/>
        <v>9.9484508583212516</v>
      </c>
      <c r="S35" s="18">
        <f t="shared" si="4"/>
        <v>555.86969170869997</v>
      </c>
    </row>
    <row r="36" spans="2:19">
      <c r="B36" s="9">
        <v>65535</v>
      </c>
      <c r="C36" s="24">
        <v>0.9</v>
      </c>
      <c r="D36" s="7">
        <f t="shared" ref="D36" si="10">B36*C36</f>
        <v>58981.5</v>
      </c>
      <c r="E36" s="10">
        <v>2.5</v>
      </c>
      <c r="F36" s="8">
        <f t="shared" ref="F36" si="11">E36 * D36/B36</f>
        <v>2.25</v>
      </c>
      <c r="G36" s="8">
        <f t="shared" si="2"/>
        <v>4.5</v>
      </c>
      <c r="H36" s="9">
        <v>0</v>
      </c>
      <c r="I36" s="9">
        <v>70</v>
      </c>
      <c r="J36" s="9">
        <v>0.5</v>
      </c>
      <c r="K36" s="9">
        <v>4.5</v>
      </c>
      <c r="L36" s="7">
        <f t="shared" si="3"/>
        <v>70</v>
      </c>
      <c r="M36" s="9">
        <v>0</v>
      </c>
      <c r="N36" s="9">
        <v>1</v>
      </c>
      <c r="O36" s="9">
        <v>9.8066499999999994</v>
      </c>
      <c r="P36" s="9">
        <v>1025</v>
      </c>
      <c r="Q36" s="9">
        <f t="shared" si="8"/>
        <v>9.9484508583212516E-5</v>
      </c>
      <c r="R36" s="9">
        <f t="shared" si="9"/>
        <v>9.9484508583212516</v>
      </c>
      <c r="S36" s="18">
        <f t="shared" si="4"/>
        <v>686.44310922416639</v>
      </c>
    </row>
    <row r="37" spans="2:19">
      <c r="B37" s="9">
        <v>65535</v>
      </c>
      <c r="C37" s="24">
        <v>1</v>
      </c>
      <c r="D37" s="7">
        <f t="shared" si="0"/>
        <v>65535</v>
      </c>
      <c r="E37" s="10">
        <v>2.5</v>
      </c>
      <c r="F37" s="8">
        <f t="shared" si="1"/>
        <v>2.5</v>
      </c>
      <c r="G37" s="8">
        <f t="shared" si="2"/>
        <v>5</v>
      </c>
      <c r="H37" s="9">
        <v>0</v>
      </c>
      <c r="I37" s="9">
        <v>70</v>
      </c>
      <c r="J37" s="9">
        <v>0.5</v>
      </c>
      <c r="K37" s="9">
        <v>4.5</v>
      </c>
      <c r="L37" s="7">
        <f t="shared" si="3"/>
        <v>78.75</v>
      </c>
      <c r="M37" s="9">
        <v>0</v>
      </c>
      <c r="N37" s="9">
        <v>1</v>
      </c>
      <c r="O37" s="9">
        <v>9.8066499999999994</v>
      </c>
      <c r="P37" s="9">
        <v>1025</v>
      </c>
      <c r="Q37" s="9">
        <f t="shared" si="8"/>
        <v>9.9484508583212516E-5</v>
      </c>
      <c r="R37" s="9">
        <f t="shared" si="9"/>
        <v>9.9484508583212516</v>
      </c>
      <c r="S37" s="18">
        <f t="shared" si="4"/>
        <v>773.49205423447734</v>
      </c>
    </row>
    <row r="40" spans="2:19" ht="18">
      <c r="B40" s="72" t="s">
        <v>27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</row>
    <row r="41" spans="2:19">
      <c r="B41" s="14" t="s">
        <v>18</v>
      </c>
      <c r="C41" s="14" t="s">
        <v>33</v>
      </c>
      <c r="D41" s="14" t="s">
        <v>17</v>
      </c>
      <c r="E41" s="14" t="s">
        <v>62</v>
      </c>
      <c r="F41" s="14" t="s">
        <v>61</v>
      </c>
      <c r="G41" s="14" t="s">
        <v>60</v>
      </c>
      <c r="H41" s="14" t="s">
        <v>59</v>
      </c>
      <c r="I41" s="14" t="s">
        <v>58</v>
      </c>
      <c r="J41" s="14" t="s">
        <v>57</v>
      </c>
      <c r="K41" s="14" t="s">
        <v>56</v>
      </c>
      <c r="L41" s="14" t="s">
        <v>55</v>
      </c>
      <c r="M41" s="19" t="s">
        <v>54</v>
      </c>
      <c r="N41" s="19" t="s">
        <v>53</v>
      </c>
      <c r="O41" s="19" t="s">
        <v>52</v>
      </c>
      <c r="P41" s="19" t="s">
        <v>51</v>
      </c>
      <c r="Q41" s="19" t="s">
        <v>49</v>
      </c>
      <c r="R41" s="19" t="s">
        <v>48</v>
      </c>
      <c r="S41" s="19" t="s">
        <v>47</v>
      </c>
    </row>
    <row r="42" spans="2:19">
      <c r="B42" s="9">
        <v>65535</v>
      </c>
      <c r="C42" s="24">
        <v>0</v>
      </c>
      <c r="D42" s="7">
        <f>B42*C42</f>
        <v>0</v>
      </c>
      <c r="E42" s="10">
        <v>2.5</v>
      </c>
      <c r="F42" s="8">
        <f>E42 * D42/B42</f>
        <v>0</v>
      </c>
      <c r="G42" s="8">
        <f>F42*2</f>
        <v>0</v>
      </c>
      <c r="H42" s="9">
        <v>0</v>
      </c>
      <c r="I42" s="9">
        <v>100</v>
      </c>
      <c r="J42" s="9">
        <v>0.5</v>
      </c>
      <c r="K42" s="9">
        <v>4.5</v>
      </c>
      <c r="L42" s="7">
        <f xml:space="preserve"> (I42-H42)/(K42-J42)*(G42-J42)+H42</f>
        <v>-12.5</v>
      </c>
      <c r="M42" s="9">
        <v>1</v>
      </c>
      <c r="N42" s="9">
        <v>1</v>
      </c>
      <c r="O42" s="9">
        <v>9.8066499999999994</v>
      </c>
      <c r="P42" s="9">
        <v>1025</v>
      </c>
      <c r="Q42" s="9">
        <f t="shared" ref="Q42:Q49" si="12">1/(O42*P42)</f>
        <v>9.9484508583212516E-5</v>
      </c>
      <c r="R42" s="9">
        <f t="shared" ref="R42:R49" si="13">Q42*100000</f>
        <v>9.9484508583212516</v>
      </c>
      <c r="S42" s="18">
        <f t="shared" ref="S42:S49" si="14" xml:space="preserve"> R42* (L42+M42-N42)</f>
        <v>-124.35563572901565</v>
      </c>
    </row>
    <row r="43" spans="2:19">
      <c r="B43" s="9">
        <v>65535</v>
      </c>
      <c r="C43" s="24">
        <v>0.1</v>
      </c>
      <c r="D43" s="7">
        <f t="shared" ref="D43:D49" si="15">B43*C43</f>
        <v>6553.5</v>
      </c>
      <c r="E43" s="10">
        <v>2.5</v>
      </c>
      <c r="F43" s="8">
        <f t="shared" ref="F43:F49" si="16">E43 * D43/B43</f>
        <v>0.25</v>
      </c>
      <c r="G43" s="8">
        <f t="shared" ref="G43:G48" si="17">F43*2</f>
        <v>0.5</v>
      </c>
      <c r="H43" s="9">
        <v>0</v>
      </c>
      <c r="I43" s="9">
        <v>100</v>
      </c>
      <c r="J43" s="9">
        <v>0.5</v>
      </c>
      <c r="K43" s="9">
        <v>4.5</v>
      </c>
      <c r="L43" s="7">
        <f t="shared" ref="L43:L49" si="18" xml:space="preserve"> (I43-H43)/(K43-J43)*(G43-J43)+H43</f>
        <v>0</v>
      </c>
      <c r="M43" s="9">
        <v>1</v>
      </c>
      <c r="N43" s="9">
        <v>1</v>
      </c>
      <c r="O43" s="9">
        <v>9.8066499999999994</v>
      </c>
      <c r="P43" s="9">
        <v>1025</v>
      </c>
      <c r="Q43" s="9">
        <f t="shared" si="12"/>
        <v>9.9484508583212516E-5</v>
      </c>
      <c r="R43" s="9">
        <f t="shared" si="13"/>
        <v>9.9484508583212516</v>
      </c>
      <c r="S43" s="18">
        <f t="shared" si="14"/>
        <v>0</v>
      </c>
    </row>
    <row r="44" spans="2:19">
      <c r="B44" s="9">
        <v>65535</v>
      </c>
      <c r="C44" s="24">
        <v>0.11142857</v>
      </c>
      <c r="D44" s="7">
        <f t="shared" si="15"/>
        <v>7302.4713349500007</v>
      </c>
      <c r="E44" s="10">
        <v>2.5</v>
      </c>
      <c r="F44" s="8">
        <f t="shared" si="16"/>
        <v>0.27857142499999998</v>
      </c>
      <c r="G44" s="8">
        <f t="shared" si="17"/>
        <v>0.55714284999999997</v>
      </c>
      <c r="H44" s="9">
        <v>0</v>
      </c>
      <c r="I44" s="9">
        <v>100</v>
      </c>
      <c r="J44" s="9">
        <v>0.5</v>
      </c>
      <c r="K44" s="9">
        <v>4.5</v>
      </c>
      <c r="L44" s="7">
        <f t="shared" si="18"/>
        <v>1.4285712499999992</v>
      </c>
      <c r="M44" s="9">
        <v>1</v>
      </c>
      <c r="N44" s="9">
        <v>1</v>
      </c>
      <c r="O44" s="9">
        <v>9.8066499999999994</v>
      </c>
      <c r="P44" s="9">
        <v>1025</v>
      </c>
      <c r="Q44" s="9">
        <f t="shared" si="12"/>
        <v>9.9484508583212516E-5</v>
      </c>
      <c r="R44" s="9">
        <f t="shared" si="13"/>
        <v>9.9484508583212516</v>
      </c>
      <c r="S44" s="18">
        <f t="shared" si="14"/>
        <v>14.212070878235556</v>
      </c>
    </row>
    <row r="45" spans="2:19">
      <c r="B45" s="9">
        <v>65535</v>
      </c>
      <c r="C45" s="24">
        <v>0.25</v>
      </c>
      <c r="D45" s="7">
        <f t="shared" si="15"/>
        <v>16383.75</v>
      </c>
      <c r="E45" s="10">
        <v>2.5</v>
      </c>
      <c r="F45" s="8">
        <f t="shared" si="16"/>
        <v>0.625</v>
      </c>
      <c r="G45" s="8">
        <f t="shared" si="17"/>
        <v>1.25</v>
      </c>
      <c r="H45" s="9">
        <v>0</v>
      </c>
      <c r="I45" s="9">
        <v>100</v>
      </c>
      <c r="J45" s="9">
        <v>0.5</v>
      </c>
      <c r="K45" s="9">
        <v>4.5</v>
      </c>
      <c r="L45" s="7">
        <f t="shared" si="18"/>
        <v>18.75</v>
      </c>
      <c r="M45" s="9">
        <v>1</v>
      </c>
      <c r="N45" s="9">
        <v>1</v>
      </c>
      <c r="O45" s="9">
        <v>9.8066499999999994</v>
      </c>
      <c r="P45" s="9">
        <v>1025</v>
      </c>
      <c r="Q45" s="9">
        <f t="shared" si="12"/>
        <v>9.9484508583212516E-5</v>
      </c>
      <c r="R45" s="9">
        <f t="shared" si="13"/>
        <v>9.9484508583212516</v>
      </c>
      <c r="S45" s="18">
        <f t="shared" si="14"/>
        <v>186.53345359352346</v>
      </c>
    </row>
    <row r="46" spans="2:19">
      <c r="B46" s="9">
        <v>65535</v>
      </c>
      <c r="C46" s="24">
        <v>0.5</v>
      </c>
      <c r="D46" s="7">
        <f t="shared" si="15"/>
        <v>32767.5</v>
      </c>
      <c r="E46" s="10">
        <v>2.5</v>
      </c>
      <c r="F46" s="8">
        <f t="shared" si="16"/>
        <v>1.25</v>
      </c>
      <c r="G46" s="8">
        <f t="shared" si="17"/>
        <v>2.5</v>
      </c>
      <c r="H46" s="9">
        <v>0</v>
      </c>
      <c r="I46" s="9">
        <v>100</v>
      </c>
      <c r="J46" s="9">
        <v>0.5</v>
      </c>
      <c r="K46" s="9">
        <v>4.5</v>
      </c>
      <c r="L46" s="7">
        <f t="shared" si="18"/>
        <v>50</v>
      </c>
      <c r="M46" s="9">
        <v>1</v>
      </c>
      <c r="N46" s="9">
        <v>1</v>
      </c>
      <c r="O46" s="9">
        <v>9.8066499999999994</v>
      </c>
      <c r="P46" s="9">
        <v>1025</v>
      </c>
      <c r="Q46" s="9">
        <f t="shared" si="12"/>
        <v>9.9484508583212516E-5</v>
      </c>
      <c r="R46" s="9">
        <f t="shared" si="13"/>
        <v>9.9484508583212516</v>
      </c>
      <c r="S46" s="18">
        <f t="shared" si="14"/>
        <v>497.42254291606258</v>
      </c>
    </row>
    <row r="47" spans="2:19">
      <c r="B47" s="9">
        <v>65535</v>
      </c>
      <c r="C47" s="24">
        <v>0.75</v>
      </c>
      <c r="D47" s="7">
        <f t="shared" si="15"/>
        <v>49151.25</v>
      </c>
      <c r="E47" s="10">
        <v>2.5</v>
      </c>
      <c r="F47" s="8">
        <f t="shared" si="16"/>
        <v>1.875</v>
      </c>
      <c r="G47" s="8">
        <f t="shared" si="17"/>
        <v>3.75</v>
      </c>
      <c r="H47" s="9">
        <v>0</v>
      </c>
      <c r="I47" s="9">
        <v>100</v>
      </c>
      <c r="J47" s="9">
        <v>0.5</v>
      </c>
      <c r="K47" s="9">
        <v>4.5</v>
      </c>
      <c r="L47" s="7">
        <f t="shared" si="18"/>
        <v>81.25</v>
      </c>
      <c r="M47" s="9">
        <v>1</v>
      </c>
      <c r="N47" s="9">
        <v>1</v>
      </c>
      <c r="O47" s="9">
        <v>9.8066499999999994</v>
      </c>
      <c r="P47" s="9">
        <v>1025</v>
      </c>
      <c r="Q47" s="9">
        <f t="shared" si="12"/>
        <v>9.9484508583212516E-5</v>
      </c>
      <c r="R47" s="9">
        <f t="shared" si="13"/>
        <v>9.9484508583212516</v>
      </c>
      <c r="S47" s="18">
        <f t="shared" si="14"/>
        <v>808.31163223860165</v>
      </c>
    </row>
    <row r="48" spans="2:19">
      <c r="B48" s="9">
        <v>65535</v>
      </c>
      <c r="C48" s="24">
        <v>0.9</v>
      </c>
      <c r="D48" s="7">
        <f t="shared" si="15"/>
        <v>58981.5</v>
      </c>
      <c r="E48" s="10">
        <v>2.5</v>
      </c>
      <c r="F48" s="8">
        <f t="shared" si="16"/>
        <v>2.25</v>
      </c>
      <c r="G48" s="8">
        <f t="shared" si="17"/>
        <v>4.5</v>
      </c>
      <c r="H48" s="9">
        <v>0</v>
      </c>
      <c r="I48" s="9">
        <v>100</v>
      </c>
      <c r="J48" s="9">
        <v>0.5</v>
      </c>
      <c r="K48" s="9">
        <v>4.5</v>
      </c>
      <c r="L48" s="7">
        <f xml:space="preserve"> (I48-H48)/(K48-J48)*(G48-J48)+H48</f>
        <v>100</v>
      </c>
      <c r="M48" s="9">
        <v>1</v>
      </c>
      <c r="N48" s="9">
        <v>1</v>
      </c>
      <c r="O48" s="9">
        <v>9.8066499999999994</v>
      </c>
      <c r="P48" s="9">
        <v>1025</v>
      </c>
      <c r="Q48" s="9">
        <f t="shared" si="12"/>
        <v>9.9484508583212516E-5</v>
      </c>
      <c r="R48" s="9">
        <f t="shared" si="13"/>
        <v>9.9484508583212516</v>
      </c>
      <c r="S48" s="18">
        <f t="shared" si="14"/>
        <v>994.84508583212516</v>
      </c>
    </row>
    <row r="49" spans="2:19">
      <c r="B49" s="9">
        <v>65535</v>
      </c>
      <c r="C49" s="24">
        <v>1</v>
      </c>
      <c r="D49" s="7">
        <f t="shared" si="15"/>
        <v>65535</v>
      </c>
      <c r="E49" s="10">
        <v>2.5</v>
      </c>
      <c r="F49" s="8">
        <f t="shared" si="16"/>
        <v>2.5</v>
      </c>
      <c r="G49" s="8">
        <f>F49*2</f>
        <v>5</v>
      </c>
      <c r="H49" s="9">
        <v>0</v>
      </c>
      <c r="I49" s="9">
        <v>100</v>
      </c>
      <c r="J49" s="9">
        <v>0.5</v>
      </c>
      <c r="K49" s="9">
        <v>4.5</v>
      </c>
      <c r="L49" s="7">
        <f t="shared" si="18"/>
        <v>112.5</v>
      </c>
      <c r="M49" s="9">
        <v>1</v>
      </c>
      <c r="N49" s="9">
        <v>1</v>
      </c>
      <c r="O49" s="9">
        <v>9.8066499999999994</v>
      </c>
      <c r="P49" s="9">
        <v>1025</v>
      </c>
      <c r="Q49" s="9">
        <f t="shared" si="12"/>
        <v>9.9484508583212516E-5</v>
      </c>
      <c r="R49" s="9">
        <f t="shared" si="13"/>
        <v>9.9484508583212516</v>
      </c>
      <c r="S49" s="18">
        <f t="shared" si="14"/>
        <v>1119.2007215611409</v>
      </c>
    </row>
    <row r="51" spans="2:19" ht="18">
      <c r="B51" s="73" t="s">
        <v>67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</row>
    <row r="52" spans="2:19" ht="56">
      <c r="B52" s="27" t="s">
        <v>39</v>
      </c>
      <c r="C52" s="20" t="s">
        <v>40</v>
      </c>
      <c r="D52" s="28" t="s">
        <v>38</v>
      </c>
      <c r="E52" s="9" t="s">
        <v>41</v>
      </c>
      <c r="F52" s="28" t="s">
        <v>35</v>
      </c>
      <c r="G52" s="28" t="s">
        <v>34</v>
      </c>
      <c r="H52" s="27" t="s">
        <v>63</v>
      </c>
      <c r="I52" s="27" t="s">
        <v>63</v>
      </c>
      <c r="J52" s="27" t="s">
        <v>63</v>
      </c>
      <c r="K52" s="27" t="s">
        <v>63</v>
      </c>
      <c r="L52" s="28" t="s">
        <v>44</v>
      </c>
      <c r="M52" s="27" t="s">
        <v>63</v>
      </c>
      <c r="N52" s="27" t="s">
        <v>64</v>
      </c>
      <c r="O52" s="27" t="s">
        <v>65</v>
      </c>
      <c r="P52" s="27" t="s">
        <v>66</v>
      </c>
      <c r="Q52" s="27" t="s">
        <v>50</v>
      </c>
      <c r="R52" s="27" t="s">
        <v>46</v>
      </c>
      <c r="S52" s="28" t="s">
        <v>45</v>
      </c>
    </row>
    <row r="53" spans="2:19" ht="28">
      <c r="B53" s="9">
        <v>65535</v>
      </c>
      <c r="C53" s="20" t="s">
        <v>28</v>
      </c>
      <c r="D53" s="7" t="s">
        <v>42</v>
      </c>
      <c r="E53" s="10">
        <v>2.5</v>
      </c>
      <c r="F53" s="28" t="s">
        <v>36</v>
      </c>
      <c r="G53" s="28" t="s">
        <v>37</v>
      </c>
      <c r="H53" s="9">
        <v>0</v>
      </c>
      <c r="I53" s="9">
        <v>100</v>
      </c>
      <c r="J53" s="9">
        <v>0.5</v>
      </c>
      <c r="K53" s="9">
        <v>4.5</v>
      </c>
      <c r="L53" s="28" t="s">
        <v>43</v>
      </c>
      <c r="M53" s="9">
        <v>1</v>
      </c>
      <c r="N53" s="9">
        <v>1</v>
      </c>
      <c r="O53" s="9">
        <v>9.8066499999999994</v>
      </c>
      <c r="P53" s="9">
        <v>1025</v>
      </c>
      <c r="Q53" s="9">
        <f t="shared" ref="Q53" si="19">1/(O53*P53)</f>
        <v>9.9484508583212516E-5</v>
      </c>
      <c r="R53" s="9">
        <f t="shared" ref="R53" si="20">Q53*100000</f>
        <v>9.9484508583212516</v>
      </c>
      <c r="S53" s="7" t="s">
        <v>105</v>
      </c>
    </row>
    <row r="54" spans="2:19">
      <c r="B54" s="26"/>
      <c r="F54" s="25"/>
      <c r="G54" s="25"/>
      <c r="L54" s="25"/>
    </row>
    <row r="55" spans="2:19">
      <c r="B55" s="26"/>
      <c r="F55" s="25"/>
      <c r="G55" s="25"/>
      <c r="L55" s="25"/>
    </row>
    <row r="56" spans="2:19">
      <c r="B56" t="s">
        <v>29</v>
      </c>
    </row>
    <row r="57" spans="2:19">
      <c r="B57" s="11" t="s">
        <v>19</v>
      </c>
    </row>
    <row r="58" spans="2:19">
      <c r="B58" s="6" t="s">
        <v>20</v>
      </c>
    </row>
    <row r="59" spans="2:19">
      <c r="B59" s="21" t="s">
        <v>28</v>
      </c>
    </row>
  </sheetData>
  <mergeCells count="4">
    <mergeCell ref="B3:J3"/>
    <mergeCell ref="B28:S28"/>
    <mergeCell ref="B40:S40"/>
    <mergeCell ref="B51:S51"/>
  </mergeCells>
  <pageMargins left="0.7" right="0.7" top="0.75" bottom="0.75" header="0.3" footer="0.3"/>
  <pageSetup scale="92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U4" sqref="U4"/>
    </sheetView>
  </sheetViews>
  <sheetFormatPr baseColWidth="10" defaultRowHeight="14" x14ac:dyDescent="0"/>
  <sheetData>
    <row r="1" spans="1:19" ht="84">
      <c r="A1" s="82"/>
      <c r="B1" s="83" t="s">
        <v>39</v>
      </c>
      <c r="C1" s="84" t="s">
        <v>40</v>
      </c>
      <c r="D1" s="85" t="s">
        <v>38</v>
      </c>
      <c r="E1" s="86" t="s">
        <v>41</v>
      </c>
      <c r="F1" s="85" t="s">
        <v>35</v>
      </c>
      <c r="G1" s="85" t="s">
        <v>34</v>
      </c>
      <c r="H1" s="87" t="s">
        <v>63</v>
      </c>
      <c r="I1" s="87" t="s">
        <v>63</v>
      </c>
      <c r="J1" s="87" t="s">
        <v>63</v>
      </c>
      <c r="K1" s="87" t="s">
        <v>63</v>
      </c>
      <c r="L1" s="85" t="s">
        <v>44</v>
      </c>
      <c r="M1" s="87" t="s">
        <v>63</v>
      </c>
      <c r="N1" s="87" t="s">
        <v>64</v>
      </c>
      <c r="O1" s="87" t="s">
        <v>65</v>
      </c>
      <c r="P1" s="87" t="s">
        <v>66</v>
      </c>
      <c r="Q1" s="87" t="s">
        <v>50</v>
      </c>
      <c r="R1" s="87" t="s">
        <v>46</v>
      </c>
      <c r="S1" s="85" t="s">
        <v>45</v>
      </c>
    </row>
    <row r="2" spans="1:19" ht="28">
      <c r="A2" s="82"/>
      <c r="B2" s="88">
        <v>65535</v>
      </c>
      <c r="C2" s="89" t="s">
        <v>28</v>
      </c>
      <c r="D2" s="90" t="s">
        <v>42</v>
      </c>
      <c r="E2" s="91">
        <v>2.5</v>
      </c>
      <c r="F2" s="92" t="s">
        <v>36</v>
      </c>
      <c r="G2" s="92" t="s">
        <v>37</v>
      </c>
      <c r="H2" s="93">
        <v>0</v>
      </c>
      <c r="I2" s="93">
        <v>70</v>
      </c>
      <c r="J2" s="93">
        <v>0.5</v>
      </c>
      <c r="K2" s="93">
        <v>4.5</v>
      </c>
      <c r="L2" s="92" t="s">
        <v>128</v>
      </c>
      <c r="M2" s="93">
        <v>0</v>
      </c>
      <c r="N2" s="93">
        <v>1</v>
      </c>
      <c r="O2" s="9">
        <v>9.8066499999999994</v>
      </c>
      <c r="P2" s="9">
        <v>1025</v>
      </c>
      <c r="Q2" s="9">
        <f t="shared" ref="Q2:Q3" si="0">1/(O2*P2)</f>
        <v>9.9484508583212516E-5</v>
      </c>
      <c r="R2" s="9">
        <f t="shared" ref="R2:R3" si="1">Q2*100000</f>
        <v>9.9484508583212516</v>
      </c>
      <c r="S2" s="92" t="s">
        <v>131</v>
      </c>
    </row>
    <row r="3" spans="1:19" ht="28">
      <c r="A3" s="82"/>
      <c r="B3" s="88">
        <v>65535</v>
      </c>
      <c r="C3" s="89" t="s">
        <v>28</v>
      </c>
      <c r="D3" s="90" t="s">
        <v>42</v>
      </c>
      <c r="E3" s="91">
        <v>2.5</v>
      </c>
      <c r="F3" s="92" t="s">
        <v>36</v>
      </c>
      <c r="G3" s="92" t="s">
        <v>37</v>
      </c>
      <c r="H3" s="93">
        <v>0</v>
      </c>
      <c r="I3" s="93">
        <v>70</v>
      </c>
      <c r="J3" s="93">
        <v>0.5</v>
      </c>
      <c r="K3" s="93">
        <v>4.5</v>
      </c>
      <c r="L3" s="92" t="s">
        <v>129</v>
      </c>
      <c r="M3" s="93">
        <v>0</v>
      </c>
      <c r="N3" s="93">
        <v>1</v>
      </c>
      <c r="O3" s="9">
        <v>9.8066499999999994</v>
      </c>
      <c r="P3" s="9">
        <v>1025</v>
      </c>
      <c r="Q3" s="9">
        <f t="shared" si="0"/>
        <v>9.9484508583212516E-5</v>
      </c>
      <c r="R3" s="9">
        <f t="shared" si="1"/>
        <v>9.9484508583212516</v>
      </c>
      <c r="S3" s="92" t="s">
        <v>131</v>
      </c>
    </row>
    <row r="4" spans="1:19" ht="42">
      <c r="A4" s="82"/>
      <c r="B4" s="88">
        <v>65535</v>
      </c>
      <c r="C4" s="89" t="s">
        <v>28</v>
      </c>
      <c r="D4" s="90" t="s">
        <v>42</v>
      </c>
      <c r="E4" s="91">
        <v>2.5</v>
      </c>
      <c r="F4" s="92" t="s">
        <v>36</v>
      </c>
      <c r="G4" s="92" t="s">
        <v>37</v>
      </c>
      <c r="H4" s="93">
        <v>0</v>
      </c>
      <c r="I4" s="93">
        <v>70</v>
      </c>
      <c r="J4" s="93">
        <v>0.5</v>
      </c>
      <c r="K4" s="93">
        <v>4.5</v>
      </c>
      <c r="L4" s="92" t="s">
        <v>130</v>
      </c>
      <c r="M4" s="93">
        <v>0</v>
      </c>
      <c r="N4" s="9">
        <v>1</v>
      </c>
      <c r="O4" s="9">
        <v>9.8066499999999994</v>
      </c>
      <c r="P4" s="9">
        <v>1025</v>
      </c>
      <c r="Q4" s="9">
        <f t="shared" ref="Q4" si="2">1/(O4*P4)</f>
        <v>9.9484508583212516E-5</v>
      </c>
      <c r="R4" s="9">
        <f t="shared" ref="R4" si="3">Q4*100000</f>
        <v>9.9484508583212516</v>
      </c>
      <c r="S4" s="92" t="s">
        <v>131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topLeftCell="A50" workbookViewId="0">
      <selection activeCell="B65" sqref="B65"/>
    </sheetView>
  </sheetViews>
  <sheetFormatPr baseColWidth="10" defaultColWidth="8.83203125" defaultRowHeight="14" x14ac:dyDescent="0"/>
  <cols>
    <col min="1" max="1" width="38.5" customWidth="1"/>
    <col min="2" max="2" width="12.6640625" customWidth="1"/>
    <col min="3" max="3" width="17.1640625" customWidth="1"/>
    <col min="4" max="4" width="17" customWidth="1"/>
    <col min="5" max="5" width="12.6640625" customWidth="1"/>
    <col min="6" max="6" width="17" customWidth="1"/>
    <col min="7" max="7" width="18.33203125" customWidth="1"/>
    <col min="8" max="8" width="20.1640625" customWidth="1"/>
    <col min="9" max="9" width="12.6640625" customWidth="1"/>
    <col min="10" max="10" width="22" customWidth="1"/>
    <col min="11" max="11" width="14.6640625" customWidth="1"/>
    <col min="12" max="12" width="15.5" customWidth="1"/>
    <col min="13" max="13" width="14.6640625" customWidth="1"/>
    <col min="14" max="14" width="13.5" customWidth="1"/>
    <col min="15" max="15" width="13.6640625" customWidth="1"/>
    <col min="16" max="16" width="14.33203125" customWidth="1"/>
    <col min="17" max="17" width="19.83203125" customWidth="1"/>
    <col min="18" max="18" width="20.1640625" customWidth="1"/>
    <col min="19" max="19" width="17.5" customWidth="1"/>
  </cols>
  <sheetData>
    <row r="1" spans="1:33">
      <c r="A1" s="1">
        <v>42276</v>
      </c>
    </row>
    <row r="2" spans="1:33" ht="18">
      <c r="A2" t="s">
        <v>5</v>
      </c>
      <c r="O2" s="69" t="s">
        <v>26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70"/>
    </row>
    <row r="3" spans="1:33">
      <c r="A3" s="3"/>
      <c r="B3" s="71" t="s">
        <v>25</v>
      </c>
      <c r="C3" s="71"/>
      <c r="D3" s="71"/>
      <c r="E3" s="71"/>
      <c r="F3" s="71"/>
      <c r="G3" s="71"/>
      <c r="H3" s="71"/>
      <c r="I3" s="71"/>
      <c r="J3" s="71"/>
      <c r="K3" s="14" t="s">
        <v>7</v>
      </c>
      <c r="L3" s="14" t="s">
        <v>23</v>
      </c>
      <c r="M3" s="14" t="s">
        <v>31</v>
      </c>
      <c r="P3" s="14" t="s">
        <v>18</v>
      </c>
      <c r="Q3" s="14" t="s">
        <v>33</v>
      </c>
      <c r="R3" s="14" t="s">
        <v>17</v>
      </c>
      <c r="S3" s="14" t="s">
        <v>62</v>
      </c>
      <c r="T3" s="14" t="s">
        <v>61</v>
      </c>
      <c r="U3" s="14" t="s">
        <v>60</v>
      </c>
      <c r="V3" s="14" t="s">
        <v>59</v>
      </c>
      <c r="W3" s="14" t="s">
        <v>58</v>
      </c>
      <c r="X3" s="14" t="s">
        <v>57</v>
      </c>
      <c r="Y3" s="14" t="s">
        <v>56</v>
      </c>
      <c r="Z3" s="14" t="s">
        <v>55</v>
      </c>
      <c r="AA3" s="19" t="s">
        <v>54</v>
      </c>
      <c r="AB3" s="19" t="s">
        <v>53</v>
      </c>
      <c r="AC3" s="19" t="s">
        <v>52</v>
      </c>
      <c r="AD3" s="19" t="s">
        <v>51</v>
      </c>
      <c r="AE3" s="19" t="s">
        <v>49</v>
      </c>
      <c r="AF3" s="19" t="s">
        <v>48</v>
      </c>
      <c r="AG3" s="19" t="s">
        <v>47</v>
      </c>
    </row>
    <row r="4" spans="1:33" ht="28">
      <c r="A4" s="15" t="s">
        <v>22</v>
      </c>
      <c r="B4" s="23">
        <v>0</v>
      </c>
      <c r="C4" s="23">
        <v>5</v>
      </c>
      <c r="D4" s="23">
        <v>10</v>
      </c>
      <c r="E4" s="23">
        <v>15</v>
      </c>
      <c r="F4" s="23">
        <v>20</v>
      </c>
      <c r="G4" s="23">
        <v>25</v>
      </c>
      <c r="H4" s="23">
        <v>30</v>
      </c>
      <c r="I4" s="23">
        <v>35</v>
      </c>
      <c r="J4" s="23">
        <v>40</v>
      </c>
      <c r="K4" s="14"/>
      <c r="L4" s="14"/>
      <c r="M4" s="14"/>
      <c r="P4" s="9">
        <v>65535</v>
      </c>
      <c r="Q4" s="24">
        <v>0</v>
      </c>
      <c r="R4" s="7">
        <f>P4*Q4</f>
        <v>0</v>
      </c>
      <c r="S4" s="10">
        <v>2.5</v>
      </c>
      <c r="T4" s="8">
        <f>S4 * R4/P4</f>
        <v>0</v>
      </c>
      <c r="U4" s="8">
        <f>T4*2</f>
        <v>0</v>
      </c>
      <c r="V4" s="9">
        <v>0</v>
      </c>
      <c r="W4" s="9">
        <v>70</v>
      </c>
      <c r="X4" s="9">
        <v>0.5</v>
      </c>
      <c r="Y4" s="9">
        <v>4.5</v>
      </c>
      <c r="Z4" s="7">
        <f xml:space="preserve"> (W4-V4)/(Y4-X4)*(U4-X4)+V4</f>
        <v>-8.75</v>
      </c>
      <c r="AA4" s="9">
        <v>0</v>
      </c>
      <c r="AB4" s="9">
        <v>1</v>
      </c>
      <c r="AC4" s="9">
        <v>9.8066499999999994</v>
      </c>
      <c r="AD4" s="9">
        <v>1025</v>
      </c>
      <c r="AE4" s="9">
        <f>1/(AC4*AD4)</f>
        <v>9.9484508583212516E-5</v>
      </c>
      <c r="AF4" s="9">
        <f>AE4*100000</f>
        <v>9.9484508583212516</v>
      </c>
      <c r="AG4" s="18">
        <f xml:space="preserve"> AF4* (Z4+AA4-AB4)</f>
        <v>-96.997395868632196</v>
      </c>
    </row>
    <row r="5" spans="1:3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P5" s="9">
        <v>65535</v>
      </c>
      <c r="Q5" s="24">
        <v>0.1</v>
      </c>
      <c r="R5" s="7">
        <f t="shared" ref="R5:R11" si="0">P5*Q5</f>
        <v>6553.5</v>
      </c>
      <c r="S5" s="10">
        <v>2.5</v>
      </c>
      <c r="T5" s="8">
        <f t="shared" ref="T5:T11" si="1">S5 * R5/P5</f>
        <v>0.25</v>
      </c>
      <c r="U5" s="8">
        <f t="shared" ref="U5:U11" si="2">T5*2</f>
        <v>0.5</v>
      </c>
      <c r="V5" s="9">
        <v>0</v>
      </c>
      <c r="W5" s="9">
        <v>70</v>
      </c>
      <c r="X5" s="9">
        <v>0.5</v>
      </c>
      <c r="Y5" s="9">
        <v>4.5</v>
      </c>
      <c r="Z5" s="7">
        <f t="shared" ref="Z5:Z11" si="3" xml:space="preserve"> (W5-V5)/(Y5-X5)*(U5-X5)+V5</f>
        <v>0</v>
      </c>
      <c r="AA5" s="9">
        <v>0</v>
      </c>
      <c r="AB5" s="9">
        <v>1</v>
      </c>
      <c r="AC5" s="9">
        <v>9.8066499999999994</v>
      </c>
      <c r="AD5" s="9">
        <v>1025</v>
      </c>
      <c r="AE5" s="9">
        <f>1/(AC5*AD5)</f>
        <v>9.9484508583212516E-5</v>
      </c>
      <c r="AF5" s="9">
        <f>AE5*100000</f>
        <v>9.9484508583212516</v>
      </c>
      <c r="AG5" s="18">
        <f t="shared" ref="AG5:AG11" si="4" xml:space="preserve"> AF5* (Z5+AA5-AB5)</f>
        <v>-9.9484508583212516</v>
      </c>
    </row>
    <row r="6" spans="1:33">
      <c r="A6" s="23" t="s">
        <v>1</v>
      </c>
      <c r="B6" s="4">
        <v>0.51</v>
      </c>
      <c r="C6" s="4">
        <v>0.72</v>
      </c>
      <c r="D6" s="4">
        <v>0.92</v>
      </c>
      <c r="E6" s="4">
        <v>1.1299999999999999</v>
      </c>
      <c r="F6" s="4"/>
      <c r="G6" s="4"/>
      <c r="H6" s="4"/>
      <c r="I6" s="4"/>
      <c r="J6" s="4"/>
      <c r="K6" s="3"/>
      <c r="L6" s="3"/>
      <c r="M6" s="3" t="s">
        <v>32</v>
      </c>
      <c r="P6" s="9">
        <v>65535</v>
      </c>
      <c r="Q6" s="24">
        <v>0.11142858</v>
      </c>
      <c r="R6" s="7">
        <f t="shared" si="0"/>
        <v>7302.4719902999996</v>
      </c>
      <c r="S6" s="10">
        <v>2.5</v>
      </c>
      <c r="T6" s="8">
        <f t="shared" si="1"/>
        <v>0.27857144999999994</v>
      </c>
      <c r="U6" s="8">
        <f t="shared" si="2"/>
        <v>0.55714289999999989</v>
      </c>
      <c r="V6" s="9">
        <v>0</v>
      </c>
      <c r="W6" s="9">
        <v>70</v>
      </c>
      <c r="X6" s="9">
        <v>0.5</v>
      </c>
      <c r="Y6" s="9">
        <v>4.5</v>
      </c>
      <c r="Z6" s="7">
        <f t="shared" si="3"/>
        <v>1.0000007499999981</v>
      </c>
      <c r="AA6" s="9">
        <v>0</v>
      </c>
      <c r="AB6" s="9">
        <v>1</v>
      </c>
      <c r="AC6" s="9">
        <v>9.8066499999999994</v>
      </c>
      <c r="AD6" s="9">
        <v>1025</v>
      </c>
      <c r="AE6" s="9">
        <f>1/(AC6*AD6)</f>
        <v>9.9484508583212516E-5</v>
      </c>
      <c r="AF6" s="9">
        <f>AE6*100000</f>
        <v>9.9484508583212516</v>
      </c>
      <c r="AG6" s="18">
        <f t="shared" si="4"/>
        <v>7.4613381249028709E-6</v>
      </c>
    </row>
    <row r="7" spans="1:33">
      <c r="A7" s="29" t="s">
        <v>1</v>
      </c>
      <c r="B7" s="4">
        <v>0.51049999999999995</v>
      </c>
      <c r="C7" s="4">
        <v>0.71160000000000001</v>
      </c>
      <c r="D7" s="4">
        <v>0.91930000000000001</v>
      </c>
      <c r="E7" s="4">
        <v>1.1289</v>
      </c>
      <c r="F7" s="4">
        <v>1.3378000000000001</v>
      </c>
      <c r="G7" s="4">
        <v>1.5401</v>
      </c>
      <c r="H7" s="4">
        <v>1.7423</v>
      </c>
      <c r="I7" s="4">
        <v>1.9378</v>
      </c>
      <c r="J7" s="4">
        <v>2.1316000000000002</v>
      </c>
      <c r="K7" s="3" t="s">
        <v>104</v>
      </c>
      <c r="L7" s="3">
        <v>20298001</v>
      </c>
      <c r="M7" s="3" t="s">
        <v>32</v>
      </c>
      <c r="P7" s="9">
        <v>65535</v>
      </c>
      <c r="Q7" s="24">
        <v>0.25</v>
      </c>
      <c r="R7" s="7">
        <f t="shared" si="0"/>
        <v>16383.75</v>
      </c>
      <c r="S7" s="10">
        <v>2.5</v>
      </c>
      <c r="T7" s="8">
        <f t="shared" si="1"/>
        <v>0.625</v>
      </c>
      <c r="U7" s="8">
        <f t="shared" si="2"/>
        <v>1.25</v>
      </c>
      <c r="V7" s="9">
        <v>0</v>
      </c>
      <c r="W7" s="9">
        <v>70</v>
      </c>
      <c r="X7" s="9">
        <v>0.5</v>
      </c>
      <c r="Y7" s="9">
        <v>4.5</v>
      </c>
      <c r="Z7" s="7">
        <f t="shared" si="3"/>
        <v>13.125</v>
      </c>
      <c r="AA7" s="9">
        <v>0</v>
      </c>
      <c r="AB7" s="9">
        <v>1</v>
      </c>
      <c r="AC7" s="9">
        <v>9.8066499999999994</v>
      </c>
      <c r="AD7" s="9">
        <v>1025</v>
      </c>
      <c r="AE7" s="9">
        <f t="shared" ref="AE7:AE11" si="5">1/(AC7*AD7)</f>
        <v>9.9484508583212516E-5</v>
      </c>
      <c r="AF7" s="9">
        <f t="shared" ref="AF7:AF11" si="6">AE7*100000</f>
        <v>9.9484508583212516</v>
      </c>
      <c r="AG7" s="18">
        <f t="shared" si="4"/>
        <v>120.62496665714518</v>
      </c>
    </row>
    <row r="8" spans="1:33">
      <c r="A8" s="29" t="s">
        <v>2</v>
      </c>
      <c r="B8" s="58"/>
      <c r="C8" s="58"/>
      <c r="D8" s="58"/>
      <c r="E8" s="58"/>
      <c r="F8" s="58"/>
      <c r="G8" s="58"/>
      <c r="H8" s="58"/>
      <c r="I8" s="58"/>
      <c r="J8" s="58"/>
      <c r="K8" s="59"/>
      <c r="L8" s="59"/>
      <c r="M8" s="59" t="s">
        <v>32</v>
      </c>
      <c r="P8" s="9">
        <v>65535</v>
      </c>
      <c r="Q8" s="24">
        <v>0.5</v>
      </c>
      <c r="R8" s="7">
        <f t="shared" si="0"/>
        <v>32767.5</v>
      </c>
      <c r="S8" s="10">
        <v>2.5</v>
      </c>
      <c r="T8" s="8">
        <f t="shared" si="1"/>
        <v>1.25</v>
      </c>
      <c r="U8" s="8">
        <f t="shared" si="2"/>
        <v>2.5</v>
      </c>
      <c r="V8" s="9">
        <v>0</v>
      </c>
      <c r="W8" s="9">
        <v>70</v>
      </c>
      <c r="X8" s="9">
        <v>0.5</v>
      </c>
      <c r="Y8" s="9">
        <v>4.5</v>
      </c>
      <c r="Z8" s="7">
        <f t="shared" si="3"/>
        <v>35</v>
      </c>
      <c r="AA8" s="9">
        <v>0</v>
      </c>
      <c r="AB8" s="9">
        <v>1</v>
      </c>
      <c r="AC8" s="9">
        <v>9.8066499999999994</v>
      </c>
      <c r="AD8" s="9">
        <v>1025</v>
      </c>
      <c r="AE8" s="9">
        <f t="shared" si="5"/>
        <v>9.9484508583212516E-5</v>
      </c>
      <c r="AF8" s="9">
        <f t="shared" si="6"/>
        <v>9.9484508583212516</v>
      </c>
      <c r="AG8" s="18">
        <f t="shared" si="4"/>
        <v>338.24732918292256</v>
      </c>
    </row>
    <row r="9" spans="1:33">
      <c r="A9" s="23" t="s">
        <v>3</v>
      </c>
      <c r="B9" s="4"/>
      <c r="C9" s="4"/>
      <c r="D9" s="4"/>
      <c r="E9" s="4"/>
      <c r="F9" s="4"/>
      <c r="G9" s="4"/>
      <c r="H9" s="4"/>
      <c r="I9" s="4"/>
      <c r="J9" s="4"/>
      <c r="K9" s="3"/>
      <c r="L9" s="3"/>
      <c r="M9" s="3" t="s">
        <v>32</v>
      </c>
      <c r="P9" s="9">
        <v>65535</v>
      </c>
      <c r="Q9" s="24">
        <v>0.75</v>
      </c>
      <c r="R9" s="7">
        <f t="shared" si="0"/>
        <v>49151.25</v>
      </c>
      <c r="S9" s="10">
        <v>2.5</v>
      </c>
      <c r="T9" s="8">
        <f t="shared" si="1"/>
        <v>1.875</v>
      </c>
      <c r="U9" s="8">
        <f t="shared" si="2"/>
        <v>3.75</v>
      </c>
      <c r="V9" s="9">
        <v>0</v>
      </c>
      <c r="W9" s="9">
        <v>70</v>
      </c>
      <c r="X9" s="9">
        <v>0.5</v>
      </c>
      <c r="Y9" s="9">
        <v>4.5</v>
      </c>
      <c r="Z9" s="7">
        <f t="shared" si="3"/>
        <v>56.875</v>
      </c>
      <c r="AA9" s="9">
        <v>0</v>
      </c>
      <c r="AB9" s="9">
        <v>1</v>
      </c>
      <c r="AC9" s="9">
        <v>9.8066499999999994</v>
      </c>
      <c r="AD9" s="9">
        <v>1025</v>
      </c>
      <c r="AE9" s="9">
        <f t="shared" si="5"/>
        <v>9.9484508583212516E-5</v>
      </c>
      <c r="AF9" s="9">
        <f t="shared" si="6"/>
        <v>9.9484508583212516</v>
      </c>
      <c r="AG9" s="18">
        <f t="shared" si="4"/>
        <v>555.86969170869997</v>
      </c>
    </row>
    <row r="10" spans="1:33">
      <c r="A10" s="23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 t="s">
        <v>32</v>
      </c>
      <c r="P10" s="9">
        <v>65535</v>
      </c>
      <c r="Q10" s="24">
        <v>0.9</v>
      </c>
      <c r="R10" s="7">
        <f t="shared" si="0"/>
        <v>58981.5</v>
      </c>
      <c r="S10" s="10">
        <v>2.5</v>
      </c>
      <c r="T10" s="8">
        <f t="shared" si="1"/>
        <v>2.25</v>
      </c>
      <c r="U10" s="8">
        <f t="shared" si="2"/>
        <v>4.5</v>
      </c>
      <c r="V10" s="9">
        <v>0</v>
      </c>
      <c r="W10" s="9">
        <v>70</v>
      </c>
      <c r="X10" s="9">
        <v>0.5</v>
      </c>
      <c r="Y10" s="9">
        <v>4.5</v>
      </c>
      <c r="Z10" s="7">
        <f t="shared" si="3"/>
        <v>70</v>
      </c>
      <c r="AA10" s="9">
        <v>0</v>
      </c>
      <c r="AB10" s="9">
        <v>1</v>
      </c>
      <c r="AC10" s="9">
        <v>9.8066499999999994</v>
      </c>
      <c r="AD10" s="9">
        <v>1025</v>
      </c>
      <c r="AE10" s="9">
        <f t="shared" si="5"/>
        <v>9.9484508583212516E-5</v>
      </c>
      <c r="AF10" s="9">
        <f t="shared" si="6"/>
        <v>9.9484508583212516</v>
      </c>
      <c r="AG10" s="18">
        <f t="shared" si="4"/>
        <v>686.44310922416639</v>
      </c>
    </row>
    <row r="11" spans="1:33">
      <c r="A11" s="14"/>
      <c r="B11" s="4"/>
      <c r="C11" s="4"/>
      <c r="D11" s="4"/>
      <c r="E11" s="4"/>
      <c r="F11" s="4"/>
      <c r="G11" s="4"/>
      <c r="H11" s="4"/>
      <c r="I11" s="4"/>
      <c r="J11" s="4"/>
      <c r="K11" s="3"/>
      <c r="L11" s="3"/>
      <c r="M11" s="3"/>
      <c r="P11" s="9">
        <v>65535</v>
      </c>
      <c r="Q11" s="24">
        <v>1</v>
      </c>
      <c r="R11" s="7">
        <f t="shared" si="0"/>
        <v>65535</v>
      </c>
      <c r="S11" s="10">
        <v>2.5</v>
      </c>
      <c r="T11" s="8">
        <f t="shared" si="1"/>
        <v>2.5</v>
      </c>
      <c r="U11" s="8">
        <f t="shared" si="2"/>
        <v>5</v>
      </c>
      <c r="V11" s="9">
        <v>0</v>
      </c>
      <c r="W11" s="9">
        <v>70</v>
      </c>
      <c r="X11" s="9">
        <v>0.5</v>
      </c>
      <c r="Y11" s="9">
        <v>4.5</v>
      </c>
      <c r="Z11" s="7">
        <f t="shared" si="3"/>
        <v>78.75</v>
      </c>
      <c r="AA11" s="9">
        <v>0</v>
      </c>
      <c r="AB11" s="9">
        <v>1</v>
      </c>
      <c r="AC11" s="9">
        <v>9.8066499999999994</v>
      </c>
      <c r="AD11" s="9">
        <v>1025</v>
      </c>
      <c r="AE11" s="9">
        <f t="shared" si="5"/>
        <v>9.9484508583212516E-5</v>
      </c>
      <c r="AF11" s="9">
        <f t="shared" si="6"/>
        <v>9.9484508583212516</v>
      </c>
      <c r="AG11" s="18">
        <f t="shared" si="4"/>
        <v>773.49205423447734</v>
      </c>
    </row>
    <row r="12" spans="1:33">
      <c r="A12" s="23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3" t="s">
        <v>8</v>
      </c>
      <c r="L12" s="3"/>
      <c r="M12" s="3" t="s">
        <v>32</v>
      </c>
    </row>
    <row r="13" spans="1:33">
      <c r="A13" s="17" t="s">
        <v>21</v>
      </c>
      <c r="B13" s="5"/>
      <c r="C13" s="5"/>
      <c r="D13" s="5"/>
      <c r="E13" s="5"/>
      <c r="F13" s="5"/>
      <c r="G13" s="5"/>
      <c r="H13" s="5"/>
      <c r="I13" s="5"/>
      <c r="J13" s="5"/>
      <c r="K13" s="3" t="s">
        <v>24</v>
      </c>
      <c r="L13" s="12">
        <v>21110001</v>
      </c>
      <c r="M13" s="3" t="s">
        <v>32</v>
      </c>
    </row>
    <row r="14" spans="1:33" ht="18">
      <c r="A14" s="23" t="s">
        <v>9</v>
      </c>
      <c r="B14" s="4"/>
      <c r="C14" s="4"/>
      <c r="D14" s="4"/>
      <c r="E14" s="4"/>
      <c r="F14" s="4"/>
      <c r="G14" s="4"/>
      <c r="H14" s="4"/>
      <c r="I14" s="4"/>
      <c r="J14" s="4"/>
      <c r="K14" s="3" t="s">
        <v>24</v>
      </c>
      <c r="L14" s="13">
        <v>21110002</v>
      </c>
      <c r="M14" s="3" t="s">
        <v>32</v>
      </c>
      <c r="P14" s="72" t="s">
        <v>27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</row>
    <row r="15" spans="1:33">
      <c r="A15" s="23" t="s">
        <v>10</v>
      </c>
      <c r="B15" s="4"/>
      <c r="C15" s="4"/>
      <c r="D15" s="4"/>
      <c r="E15" s="4"/>
      <c r="F15" s="4"/>
      <c r="G15" s="4"/>
      <c r="H15" s="4"/>
      <c r="I15" s="4"/>
      <c r="J15" s="4"/>
      <c r="K15" s="3" t="s">
        <v>24</v>
      </c>
      <c r="L15" s="13">
        <v>21110003</v>
      </c>
      <c r="M15" s="3" t="s">
        <v>32</v>
      </c>
      <c r="P15" s="14" t="s">
        <v>18</v>
      </c>
      <c r="Q15" s="14" t="s">
        <v>33</v>
      </c>
      <c r="R15" s="14" t="s">
        <v>17</v>
      </c>
      <c r="S15" s="14" t="s">
        <v>62</v>
      </c>
      <c r="T15" s="14" t="s">
        <v>61</v>
      </c>
      <c r="U15" s="14" t="s">
        <v>60</v>
      </c>
      <c r="V15" s="14" t="s">
        <v>59</v>
      </c>
      <c r="W15" s="14" t="s">
        <v>58</v>
      </c>
      <c r="X15" s="14" t="s">
        <v>57</v>
      </c>
      <c r="Y15" s="14" t="s">
        <v>56</v>
      </c>
      <c r="Z15" s="14" t="s">
        <v>55</v>
      </c>
      <c r="AA15" s="19" t="s">
        <v>54</v>
      </c>
      <c r="AB15" s="19" t="s">
        <v>53</v>
      </c>
      <c r="AC15" s="19" t="s">
        <v>52</v>
      </c>
      <c r="AD15" s="19" t="s">
        <v>51</v>
      </c>
      <c r="AE15" s="19" t="s">
        <v>49</v>
      </c>
      <c r="AF15" s="19" t="s">
        <v>48</v>
      </c>
      <c r="AG15" s="19" t="s">
        <v>47</v>
      </c>
    </row>
    <row r="16" spans="1:33">
      <c r="A16" s="23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3" t="s">
        <v>24</v>
      </c>
      <c r="L16" s="13">
        <v>21110004</v>
      </c>
      <c r="M16" s="3" t="s">
        <v>32</v>
      </c>
      <c r="P16" s="9">
        <v>65535</v>
      </c>
      <c r="Q16" s="24">
        <v>0</v>
      </c>
      <c r="R16" s="7">
        <f>P16*Q16</f>
        <v>0</v>
      </c>
      <c r="S16" s="10">
        <v>2.5</v>
      </c>
      <c r="T16" s="8">
        <f>S16 * R16/P16</f>
        <v>0</v>
      </c>
      <c r="U16" s="8">
        <f>T16*2</f>
        <v>0</v>
      </c>
      <c r="V16" s="9">
        <v>0</v>
      </c>
      <c r="W16" s="9">
        <v>100</v>
      </c>
      <c r="X16" s="9">
        <v>0.5</v>
      </c>
      <c r="Y16" s="9">
        <v>4.5</v>
      </c>
      <c r="Z16" s="7">
        <f xml:space="preserve"> (W16-V16)/(Y16-X16)*(U16-X16)+V16</f>
        <v>-12.5</v>
      </c>
      <c r="AA16" s="9">
        <v>1</v>
      </c>
      <c r="AB16" s="9">
        <v>1</v>
      </c>
      <c r="AC16" s="9">
        <v>9.8066499999999994</v>
      </c>
      <c r="AD16" s="9">
        <v>1025</v>
      </c>
      <c r="AE16" s="9">
        <f t="shared" ref="AE16:AE23" si="7">1/(AC16*AD16)</f>
        <v>9.9484508583212516E-5</v>
      </c>
      <c r="AF16" s="9">
        <f t="shared" ref="AF16:AF23" si="8">AE16*100000</f>
        <v>9.9484508583212516</v>
      </c>
      <c r="AG16" s="18">
        <f t="shared" ref="AG16:AG23" si="9" xml:space="preserve"> AF16* (Z16+AA16-AB16)</f>
        <v>-124.35563572901565</v>
      </c>
    </row>
    <row r="17" spans="1:33">
      <c r="A17" s="23" t="s">
        <v>12</v>
      </c>
      <c r="B17" s="4"/>
      <c r="C17" s="4"/>
      <c r="D17" s="4"/>
      <c r="E17" s="4"/>
      <c r="F17" s="4"/>
      <c r="G17" s="4"/>
      <c r="H17" s="4"/>
      <c r="I17" s="4"/>
      <c r="J17" s="4"/>
      <c r="K17" s="3" t="s">
        <v>24</v>
      </c>
      <c r="L17" s="13">
        <v>21110005</v>
      </c>
      <c r="M17" s="3" t="s">
        <v>32</v>
      </c>
      <c r="P17" s="9">
        <v>65535</v>
      </c>
      <c r="Q17" s="24">
        <v>0.1</v>
      </c>
      <c r="R17" s="7">
        <f t="shared" ref="R17:R23" si="10">P17*Q17</f>
        <v>6553.5</v>
      </c>
      <c r="S17" s="10">
        <v>2.5</v>
      </c>
      <c r="T17" s="8">
        <f t="shared" ref="T17:T23" si="11">S17 * R17/P17</f>
        <v>0.25</v>
      </c>
      <c r="U17" s="8">
        <f t="shared" ref="U17:U22" si="12">T17*2</f>
        <v>0.5</v>
      </c>
      <c r="V17" s="9">
        <v>0</v>
      </c>
      <c r="W17" s="9">
        <v>100</v>
      </c>
      <c r="X17" s="9">
        <v>0.5</v>
      </c>
      <c r="Y17" s="9">
        <v>4.5</v>
      </c>
      <c r="Z17" s="7">
        <f t="shared" ref="Z17:Z23" si="13" xml:space="preserve"> (W17-V17)/(Y17-X17)*(U17-X17)+V17</f>
        <v>0</v>
      </c>
      <c r="AA17" s="9">
        <v>1</v>
      </c>
      <c r="AB17" s="9">
        <v>1</v>
      </c>
      <c r="AC17" s="9">
        <v>9.8066499999999994</v>
      </c>
      <c r="AD17" s="9">
        <v>1025</v>
      </c>
      <c r="AE17" s="9">
        <f t="shared" si="7"/>
        <v>9.9484508583212516E-5</v>
      </c>
      <c r="AF17" s="9">
        <f t="shared" si="8"/>
        <v>9.9484508583212516</v>
      </c>
      <c r="AG17" s="18">
        <f t="shared" si="9"/>
        <v>0</v>
      </c>
    </row>
    <row r="18" spans="1:33">
      <c r="A18" s="15" t="s">
        <v>30</v>
      </c>
      <c r="B18" s="23">
        <v>0</v>
      </c>
      <c r="C18" s="23">
        <v>5</v>
      </c>
      <c r="D18" s="23">
        <v>10</v>
      </c>
      <c r="E18" s="23">
        <v>15</v>
      </c>
      <c r="F18" s="23">
        <v>20</v>
      </c>
      <c r="G18" s="23">
        <v>25</v>
      </c>
      <c r="H18" s="23">
        <v>30</v>
      </c>
      <c r="I18" s="23">
        <v>35</v>
      </c>
      <c r="J18" s="23">
        <v>40</v>
      </c>
      <c r="K18" s="14"/>
      <c r="L18" s="14"/>
      <c r="M18" s="14"/>
      <c r="P18" s="9">
        <v>65535</v>
      </c>
      <c r="Q18" s="24">
        <v>0.11142857</v>
      </c>
      <c r="R18" s="7">
        <f t="shared" si="10"/>
        <v>7302.4713349500007</v>
      </c>
      <c r="S18" s="10">
        <v>2.5</v>
      </c>
      <c r="T18" s="8">
        <f t="shared" si="11"/>
        <v>0.27857142499999998</v>
      </c>
      <c r="U18" s="8">
        <f t="shared" si="12"/>
        <v>0.55714284999999997</v>
      </c>
      <c r="V18" s="9">
        <v>0</v>
      </c>
      <c r="W18" s="9">
        <v>100</v>
      </c>
      <c r="X18" s="9">
        <v>0.5</v>
      </c>
      <c r="Y18" s="9">
        <v>4.5</v>
      </c>
      <c r="Z18" s="7">
        <f t="shared" si="13"/>
        <v>1.4285712499999992</v>
      </c>
      <c r="AA18" s="9">
        <v>1</v>
      </c>
      <c r="AB18" s="9">
        <v>1</v>
      </c>
      <c r="AC18" s="9">
        <v>9.8066499999999994</v>
      </c>
      <c r="AD18" s="9">
        <v>1025</v>
      </c>
      <c r="AE18" s="9">
        <f t="shared" si="7"/>
        <v>9.9484508583212516E-5</v>
      </c>
      <c r="AF18" s="9">
        <f t="shared" si="8"/>
        <v>9.9484508583212516</v>
      </c>
      <c r="AG18" s="18">
        <f t="shared" si="9"/>
        <v>14.212070878235556</v>
      </c>
    </row>
    <row r="19" spans="1:33">
      <c r="A19" s="2"/>
      <c r="B19" s="2"/>
      <c r="C19" s="2"/>
      <c r="D19" s="2"/>
      <c r="E19" s="2"/>
      <c r="F19" s="2"/>
      <c r="G19" s="2"/>
      <c r="H19" s="2"/>
      <c r="I19" s="2"/>
      <c r="J19" s="2"/>
      <c r="P19" s="9">
        <v>65535</v>
      </c>
      <c r="Q19" s="24">
        <v>0.25</v>
      </c>
      <c r="R19" s="7">
        <f t="shared" si="10"/>
        <v>16383.75</v>
      </c>
      <c r="S19" s="10">
        <v>2.5</v>
      </c>
      <c r="T19" s="8">
        <f t="shared" si="11"/>
        <v>0.625</v>
      </c>
      <c r="U19" s="8">
        <f t="shared" si="12"/>
        <v>1.25</v>
      </c>
      <c r="V19" s="9">
        <v>0</v>
      </c>
      <c r="W19" s="9">
        <v>100</v>
      </c>
      <c r="X19" s="9">
        <v>0.5</v>
      </c>
      <c r="Y19" s="9">
        <v>4.5</v>
      </c>
      <c r="Z19" s="7">
        <f t="shared" si="13"/>
        <v>18.75</v>
      </c>
      <c r="AA19" s="9">
        <v>1</v>
      </c>
      <c r="AB19" s="9">
        <v>1</v>
      </c>
      <c r="AC19" s="9">
        <v>9.8066499999999994</v>
      </c>
      <c r="AD19" s="9">
        <v>1025</v>
      </c>
      <c r="AE19" s="9">
        <f t="shared" si="7"/>
        <v>9.9484508583212516E-5</v>
      </c>
      <c r="AF19" s="9">
        <f t="shared" si="8"/>
        <v>9.9484508583212516</v>
      </c>
      <c r="AG19" s="18">
        <f t="shared" si="9"/>
        <v>186.53345359352346</v>
      </c>
    </row>
    <row r="20" spans="1:33">
      <c r="A20" s="2"/>
      <c r="B20" s="2"/>
      <c r="C20" s="2"/>
      <c r="D20" s="2"/>
      <c r="E20" s="2"/>
      <c r="F20" s="2"/>
      <c r="G20" s="2"/>
      <c r="H20" s="2"/>
      <c r="I20" s="2"/>
      <c r="J20" s="2"/>
      <c r="P20" s="9">
        <v>65535</v>
      </c>
      <c r="Q20" s="24">
        <v>0.5</v>
      </c>
      <c r="R20" s="7">
        <f t="shared" si="10"/>
        <v>32767.5</v>
      </c>
      <c r="S20" s="10">
        <v>2.5</v>
      </c>
      <c r="T20" s="8">
        <f t="shared" si="11"/>
        <v>1.25</v>
      </c>
      <c r="U20" s="8">
        <f t="shared" si="12"/>
        <v>2.5</v>
      </c>
      <c r="V20" s="9">
        <v>0</v>
      </c>
      <c r="W20" s="9">
        <v>100</v>
      </c>
      <c r="X20" s="9">
        <v>0.5</v>
      </c>
      <c r="Y20" s="9">
        <v>4.5</v>
      </c>
      <c r="Z20" s="7">
        <f t="shared" si="13"/>
        <v>50</v>
      </c>
      <c r="AA20" s="9">
        <v>1</v>
      </c>
      <c r="AB20" s="9">
        <v>1</v>
      </c>
      <c r="AC20" s="9">
        <v>9.8066499999999994</v>
      </c>
      <c r="AD20" s="9">
        <v>1025</v>
      </c>
      <c r="AE20" s="9">
        <f t="shared" si="7"/>
        <v>9.9484508583212516E-5</v>
      </c>
      <c r="AF20" s="9">
        <f t="shared" si="8"/>
        <v>9.9484508583212516</v>
      </c>
      <c r="AG20" s="18">
        <f t="shared" si="9"/>
        <v>497.42254291606258</v>
      </c>
    </row>
    <row r="21" spans="1:33">
      <c r="A21" s="2"/>
      <c r="B21" s="2"/>
      <c r="C21" s="2"/>
      <c r="D21" s="2"/>
      <c r="E21" s="2"/>
      <c r="F21" s="2"/>
      <c r="G21" s="2"/>
      <c r="H21" s="2"/>
      <c r="I21" s="2"/>
      <c r="J21" s="2"/>
      <c r="P21" s="9">
        <v>65535</v>
      </c>
      <c r="Q21" s="24">
        <v>0.75</v>
      </c>
      <c r="R21" s="7">
        <f t="shared" si="10"/>
        <v>49151.25</v>
      </c>
      <c r="S21" s="10">
        <v>2.5</v>
      </c>
      <c r="T21" s="8">
        <f t="shared" si="11"/>
        <v>1.875</v>
      </c>
      <c r="U21" s="8">
        <f t="shared" si="12"/>
        <v>3.75</v>
      </c>
      <c r="V21" s="9">
        <v>0</v>
      </c>
      <c r="W21" s="9">
        <v>100</v>
      </c>
      <c r="X21" s="9">
        <v>0.5</v>
      </c>
      <c r="Y21" s="9">
        <v>4.5</v>
      </c>
      <c r="Z21" s="7">
        <f t="shared" si="13"/>
        <v>81.25</v>
      </c>
      <c r="AA21" s="9">
        <v>1</v>
      </c>
      <c r="AB21" s="9">
        <v>1</v>
      </c>
      <c r="AC21" s="9">
        <v>9.8066499999999994</v>
      </c>
      <c r="AD21" s="9">
        <v>1025</v>
      </c>
      <c r="AE21" s="9">
        <f t="shared" si="7"/>
        <v>9.9484508583212516E-5</v>
      </c>
      <c r="AF21" s="9">
        <f t="shared" si="8"/>
        <v>9.9484508583212516</v>
      </c>
      <c r="AG21" s="18">
        <f t="shared" si="9"/>
        <v>808.31163223860165</v>
      </c>
    </row>
    <row r="22" spans="1:33">
      <c r="A22" s="2"/>
      <c r="B22" s="2"/>
      <c r="C22" s="2"/>
      <c r="D22" s="2"/>
      <c r="E22" s="2"/>
      <c r="F22" s="2"/>
      <c r="G22" s="2"/>
      <c r="H22" s="2"/>
      <c r="I22" s="2"/>
      <c r="J22" s="2"/>
      <c r="N22" t="s">
        <v>29</v>
      </c>
      <c r="P22" s="9">
        <v>65535</v>
      </c>
      <c r="Q22" s="24">
        <v>0.9</v>
      </c>
      <c r="R22" s="7">
        <f t="shared" si="10"/>
        <v>58981.5</v>
      </c>
      <c r="S22" s="10">
        <v>2.5</v>
      </c>
      <c r="T22" s="8">
        <f t="shared" si="11"/>
        <v>2.25</v>
      </c>
      <c r="U22" s="8">
        <f t="shared" si="12"/>
        <v>4.5</v>
      </c>
      <c r="V22" s="9">
        <v>0</v>
      </c>
      <c r="W22" s="9">
        <v>100</v>
      </c>
      <c r="X22" s="9">
        <v>0.5</v>
      </c>
      <c r="Y22" s="9">
        <v>4.5</v>
      </c>
      <c r="Z22" s="7">
        <f xml:space="preserve"> (W22-V22)/(Y22-X22)*(U22-X22)+V22</f>
        <v>100</v>
      </c>
      <c r="AA22" s="9">
        <v>1</v>
      </c>
      <c r="AB22" s="9">
        <v>1</v>
      </c>
      <c r="AC22" s="9">
        <v>9.8066499999999994</v>
      </c>
      <c r="AD22" s="9">
        <v>1025</v>
      </c>
      <c r="AE22" s="9">
        <f t="shared" si="7"/>
        <v>9.9484508583212516E-5</v>
      </c>
      <c r="AF22" s="9">
        <f t="shared" si="8"/>
        <v>9.9484508583212516</v>
      </c>
      <c r="AG22" s="18">
        <f t="shared" si="9"/>
        <v>994.84508583212516</v>
      </c>
    </row>
    <row r="23" spans="1:33">
      <c r="A23" t="s">
        <v>13</v>
      </c>
      <c r="N23" s="11" t="s">
        <v>19</v>
      </c>
      <c r="P23" s="9">
        <v>65535</v>
      </c>
      <c r="Q23" s="24">
        <v>1</v>
      </c>
      <c r="R23" s="7">
        <f t="shared" si="10"/>
        <v>65535</v>
      </c>
      <c r="S23" s="10">
        <v>2.5</v>
      </c>
      <c r="T23" s="8">
        <f t="shared" si="11"/>
        <v>2.5</v>
      </c>
      <c r="U23" s="8">
        <f>T23*2</f>
        <v>5</v>
      </c>
      <c r="V23" s="9">
        <v>0</v>
      </c>
      <c r="W23" s="9">
        <v>100</v>
      </c>
      <c r="X23" s="9">
        <v>0.5</v>
      </c>
      <c r="Y23" s="9">
        <v>4.5</v>
      </c>
      <c r="Z23" s="7">
        <f t="shared" si="13"/>
        <v>112.5</v>
      </c>
      <c r="AA23" s="9">
        <v>1</v>
      </c>
      <c r="AB23" s="9">
        <v>1</v>
      </c>
      <c r="AC23" s="9">
        <v>9.8066499999999994</v>
      </c>
      <c r="AD23" s="9">
        <v>1025</v>
      </c>
      <c r="AE23" s="9">
        <f t="shared" si="7"/>
        <v>9.9484508583212516E-5</v>
      </c>
      <c r="AF23" s="9">
        <f t="shared" si="8"/>
        <v>9.9484508583212516</v>
      </c>
      <c r="AG23" s="18">
        <f t="shared" si="9"/>
        <v>1119.2007215611409</v>
      </c>
    </row>
    <row r="24" spans="1:33">
      <c r="A24" t="s">
        <v>14</v>
      </c>
      <c r="N24" s="6" t="s">
        <v>20</v>
      </c>
    </row>
    <row r="25" spans="1:33" ht="18">
      <c r="A25" t="s">
        <v>16</v>
      </c>
      <c r="N25" s="21" t="s">
        <v>28</v>
      </c>
      <c r="P25" s="73" t="s">
        <v>67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</row>
    <row r="26" spans="1:33" ht="126">
      <c r="A26" t="s">
        <v>15</v>
      </c>
      <c r="P26" s="27" t="s">
        <v>39</v>
      </c>
      <c r="Q26" s="20" t="s">
        <v>40</v>
      </c>
      <c r="R26" s="28" t="s">
        <v>38</v>
      </c>
      <c r="S26" s="9" t="s">
        <v>41</v>
      </c>
      <c r="T26" s="28" t="s">
        <v>35</v>
      </c>
      <c r="U26" s="28" t="s">
        <v>34</v>
      </c>
      <c r="V26" s="27" t="s">
        <v>63</v>
      </c>
      <c r="W26" s="27" t="s">
        <v>63</v>
      </c>
      <c r="X26" s="27" t="s">
        <v>63</v>
      </c>
      <c r="Y26" s="27" t="s">
        <v>63</v>
      </c>
      <c r="Z26" s="28" t="s">
        <v>44</v>
      </c>
      <c r="AA26" s="27" t="s">
        <v>63</v>
      </c>
      <c r="AB26" s="27" t="s">
        <v>64</v>
      </c>
      <c r="AC26" s="27" t="s">
        <v>65</v>
      </c>
      <c r="AD26" s="27" t="s">
        <v>66</v>
      </c>
      <c r="AE26" s="27" t="s">
        <v>50</v>
      </c>
      <c r="AF26" s="27" t="s">
        <v>46</v>
      </c>
      <c r="AG26" s="28" t="s">
        <v>45</v>
      </c>
    </row>
    <row r="27" spans="1:33" ht="42">
      <c r="P27" s="9">
        <v>65535</v>
      </c>
      <c r="Q27" s="20" t="s">
        <v>28</v>
      </c>
      <c r="R27" s="7" t="s">
        <v>42</v>
      </c>
      <c r="S27" s="10">
        <v>2.5</v>
      </c>
      <c r="T27" s="28" t="s">
        <v>36</v>
      </c>
      <c r="U27" s="28" t="s">
        <v>37</v>
      </c>
      <c r="V27" s="9">
        <v>0</v>
      </c>
      <c r="W27" s="9">
        <v>100</v>
      </c>
      <c r="X27" s="9">
        <v>0.5</v>
      </c>
      <c r="Y27" s="9">
        <v>4.5</v>
      </c>
      <c r="Z27" s="28" t="s">
        <v>43</v>
      </c>
      <c r="AA27" s="9">
        <v>1</v>
      </c>
      <c r="AB27" s="9">
        <v>1</v>
      </c>
      <c r="AC27" s="9">
        <v>9.8066499999999994</v>
      </c>
      <c r="AD27" s="9">
        <v>1025</v>
      </c>
      <c r="AE27" s="9">
        <f t="shared" ref="AE27" si="14">1/(AC27*AD27)</f>
        <v>9.9484508583212516E-5</v>
      </c>
      <c r="AF27" s="9">
        <f t="shared" ref="AF27" si="15">AE27*100000</f>
        <v>9.9484508583212516</v>
      </c>
      <c r="AG27" s="7" t="s">
        <v>105</v>
      </c>
    </row>
    <row r="28" spans="1:33">
      <c r="P28" s="26"/>
      <c r="T28" s="25"/>
      <c r="U28" s="25"/>
      <c r="Z28" s="25"/>
    </row>
    <row r="29" spans="1:33">
      <c r="P29" s="26"/>
      <c r="T29" s="25"/>
      <c r="U29" s="25"/>
      <c r="Z29" s="25"/>
    </row>
    <row r="54" spans="1:20" ht="20">
      <c r="A54" s="74" t="s">
        <v>79</v>
      </c>
      <c r="B54" s="75"/>
      <c r="C54" s="75"/>
      <c r="D54" s="75"/>
      <c r="E54" s="75"/>
      <c r="F54" s="76"/>
    </row>
    <row r="55" spans="1:20" ht="18">
      <c r="A55" s="63" t="s">
        <v>108</v>
      </c>
      <c r="B55" s="64"/>
      <c r="C55" s="65" t="s">
        <v>109</v>
      </c>
      <c r="D55" s="66"/>
      <c r="E55" s="65" t="s">
        <v>106</v>
      </c>
      <c r="F55" s="66"/>
      <c r="G55" s="67" t="s">
        <v>107</v>
      </c>
      <c r="H55" s="68"/>
      <c r="I55" s="65" t="s">
        <v>75</v>
      </c>
      <c r="J55" s="66"/>
    </row>
    <row r="56" spans="1:20" ht="18">
      <c r="A56" s="46" t="s">
        <v>71</v>
      </c>
      <c r="B56" s="47">
        <f>SLOPE(B4:J4,B6:J6)</f>
        <v>24.26955702167767</v>
      </c>
      <c r="C56" s="46"/>
      <c r="D56" s="47">
        <f>SLOPE(B4:J4,B7:J7)</f>
        <v>24.545644698960167</v>
      </c>
      <c r="E56" s="46" t="s">
        <v>68</v>
      </c>
      <c r="F56" s="47">
        <v>0</v>
      </c>
      <c r="G56" s="46"/>
      <c r="H56" s="47">
        <v>0.57730000000000004</v>
      </c>
      <c r="I56" s="46" t="s">
        <v>80</v>
      </c>
      <c r="J56" s="47">
        <v>25</v>
      </c>
    </row>
    <row r="57" spans="1:20" ht="18">
      <c r="A57" s="48" t="s">
        <v>72</v>
      </c>
      <c r="B57" s="49">
        <f>INTERCEPT(B4:J4,B6:J6)</f>
        <v>-12.401036757775689</v>
      </c>
      <c r="C57" s="48"/>
      <c r="D57" s="49">
        <f>INTERCEPT(B4:J4,B7:J7)</f>
        <v>-12.618161781677081</v>
      </c>
      <c r="E57" s="48" t="s">
        <v>69</v>
      </c>
      <c r="F57" s="49">
        <v>24.296959999999999</v>
      </c>
      <c r="G57" s="48"/>
      <c r="H57" s="49">
        <v>23.019870000000001</v>
      </c>
      <c r="I57" s="48" t="s">
        <v>81</v>
      </c>
      <c r="J57" s="49">
        <v>-12.5</v>
      </c>
    </row>
    <row r="58" spans="1:20" ht="18">
      <c r="A58" s="48"/>
      <c r="B58" s="49"/>
      <c r="C58" s="48"/>
      <c r="D58" s="49"/>
      <c r="E58" s="48" t="s">
        <v>73</v>
      </c>
      <c r="F58" s="49">
        <v>-12.401</v>
      </c>
      <c r="G58" s="48"/>
      <c r="H58" s="49">
        <v>-11.769740000000001</v>
      </c>
      <c r="I58" s="48"/>
      <c r="J58" s="49"/>
    </row>
    <row r="59" spans="1:20" ht="20">
      <c r="A59" s="56" t="s">
        <v>94</v>
      </c>
      <c r="B59" s="57">
        <f>CORREL(B6:J6,B4:J4)^2</f>
        <v>0.99990574929311993</v>
      </c>
      <c r="C59" s="62"/>
      <c r="D59" s="52">
        <f>CORREL(B7:J7,B4:J4)^2</f>
        <v>0.99984229116744372</v>
      </c>
      <c r="E59" s="51"/>
      <c r="F59" s="53">
        <v>0.99999000000000005</v>
      </c>
      <c r="G59" s="51"/>
      <c r="H59" s="53">
        <v>0.99995999999999996</v>
      </c>
      <c r="I59" s="51"/>
      <c r="J59" s="53"/>
    </row>
    <row r="60" spans="1:20" ht="20">
      <c r="A60" s="54"/>
      <c r="B60" s="54"/>
      <c r="C60" s="54"/>
      <c r="D60" s="54"/>
      <c r="E60" s="54"/>
      <c r="F60" s="54"/>
      <c r="N60" s="33"/>
      <c r="O60" s="33"/>
    </row>
    <row r="61" spans="1:20" ht="23">
      <c r="A61" s="33"/>
      <c r="B61" s="33"/>
      <c r="C61" s="33"/>
      <c r="D61" s="34" t="s">
        <v>102</v>
      </c>
      <c r="E61" s="34"/>
      <c r="F61" s="33"/>
      <c r="G61" s="33"/>
      <c r="H61" s="33"/>
      <c r="I61" s="33"/>
      <c r="J61" s="33"/>
      <c r="K61" s="33"/>
      <c r="L61" s="33"/>
      <c r="M61" s="33"/>
    </row>
    <row r="62" spans="1:20" s="25" customFormat="1" ht="90">
      <c r="A62"/>
      <c r="B62"/>
      <c r="C62"/>
      <c r="D62"/>
      <c r="E62"/>
      <c r="F62"/>
      <c r="G62"/>
      <c r="H62"/>
      <c r="I62"/>
      <c r="J62"/>
      <c r="K62"/>
      <c r="L62"/>
      <c r="M62"/>
      <c r="N62" s="42" t="s">
        <v>78</v>
      </c>
      <c r="O62" s="42"/>
      <c r="P62" s="42" t="s">
        <v>88</v>
      </c>
      <c r="Q62" s="42" t="s">
        <v>89</v>
      </c>
      <c r="R62" s="42" t="s">
        <v>90</v>
      </c>
    </row>
    <row r="63" spans="1:20" ht="108">
      <c r="A63" s="42"/>
      <c r="B63" s="42" t="s">
        <v>82</v>
      </c>
      <c r="C63" s="42" t="s">
        <v>110</v>
      </c>
      <c r="D63" s="42" t="s">
        <v>111</v>
      </c>
      <c r="E63" s="43" t="s">
        <v>84</v>
      </c>
      <c r="F63" s="42"/>
      <c r="G63" s="42" t="s">
        <v>112</v>
      </c>
      <c r="H63" s="42" t="s">
        <v>86</v>
      </c>
      <c r="I63" s="42" t="s">
        <v>113</v>
      </c>
      <c r="J63" s="42" t="s">
        <v>114</v>
      </c>
      <c r="K63" s="44" t="s">
        <v>52</v>
      </c>
      <c r="L63" s="44" t="s">
        <v>51</v>
      </c>
      <c r="M63" s="44" t="s">
        <v>49</v>
      </c>
      <c r="N63" s="44" t="s">
        <v>48</v>
      </c>
      <c r="O63" s="42"/>
      <c r="T63" s="19"/>
    </row>
    <row r="64" spans="1:20">
      <c r="A64" t="s">
        <v>76</v>
      </c>
      <c r="E64" s="60"/>
      <c r="K64" s="30"/>
      <c r="L64" s="30"/>
      <c r="M64" s="30"/>
      <c r="N64" s="30"/>
      <c r="P64">
        <f t="shared" ref="P64:P71" si="16">(A65*J$56+J$57)*N65</f>
        <v>0</v>
      </c>
      <c r="R64" s="32">
        <f t="shared" ref="R64:T71" si="17">$N65*G65</f>
        <v>-0.13667427453076669</v>
      </c>
      <c r="S64" s="32">
        <f t="shared" si="17"/>
        <v>-2.6488570852740545</v>
      </c>
      <c r="T64" s="32">
        <f t="shared" si="17"/>
        <v>-2.5121828107432878</v>
      </c>
    </row>
    <row r="65" spans="1:20">
      <c r="A65" s="23">
        <v>0.5</v>
      </c>
      <c r="B65" s="31">
        <f t="shared" ref="B65:B72" si="18">A65*B$56+B$57</f>
        <v>-0.26625824693685374</v>
      </c>
      <c r="C65" s="31">
        <f t="shared" ref="C65:C72" si="19">A65^2*F$56+A65*F$57+F$58</f>
        <v>-0.25252000000000052</v>
      </c>
      <c r="D65" s="31">
        <f>A65^2*H$56+A65*H$57+H$58</f>
        <v>-0.11547999999999981</v>
      </c>
      <c r="E65" s="61">
        <f t="shared" ref="E65:E72" si="20">A65*J$56+J$57</f>
        <v>0</v>
      </c>
      <c r="G65" s="31">
        <f t="shared" ref="G65:G72" si="21">B65-C65</f>
        <v>-1.3738246936853216E-2</v>
      </c>
      <c r="H65" s="31">
        <f t="shared" ref="H65:H72" si="22">B65-E65</f>
        <v>-0.26625824693685374</v>
      </c>
      <c r="I65" s="31">
        <f t="shared" ref="I65:I72" si="23">C65-E65</f>
        <v>-0.25252000000000052</v>
      </c>
      <c r="J65" s="31">
        <f>C65-D65</f>
        <v>-0.13704000000000072</v>
      </c>
      <c r="K65" s="9">
        <v>9.8066499999999994</v>
      </c>
      <c r="L65" s="9">
        <v>1025</v>
      </c>
      <c r="M65" s="9">
        <f>1/(K65*L65)</f>
        <v>9.9484508583212516E-5</v>
      </c>
      <c r="N65" s="9">
        <f>M65*100000</f>
        <v>9.9484508583212516</v>
      </c>
      <c r="P65">
        <f t="shared" si="16"/>
        <v>62.177817864507823</v>
      </c>
      <c r="R65" s="32">
        <f t="shared" si="17"/>
        <v>-0.20482857033359836</v>
      </c>
      <c r="S65" s="32">
        <f t="shared" si="17"/>
        <v>-4.4655511039354332</v>
      </c>
      <c r="T65" s="32">
        <f t="shared" si="17"/>
        <v>-4.2607225336018342</v>
      </c>
    </row>
    <row r="66" spans="1:20">
      <c r="A66" s="23">
        <v>0.75</v>
      </c>
      <c r="B66" s="31">
        <f t="shared" si="18"/>
        <v>5.8011310084825638</v>
      </c>
      <c r="C66" s="31">
        <f t="shared" si="19"/>
        <v>5.8217199999999991</v>
      </c>
      <c r="D66" s="31">
        <f t="shared" ref="D66:D72" si="24">A66^2*H$56+A66*H$57+H$58</f>
        <v>5.8198937500000003</v>
      </c>
      <c r="E66" s="61">
        <f t="shared" si="20"/>
        <v>6.25</v>
      </c>
      <c r="G66" s="31">
        <f t="shared" si="21"/>
        <v>-2.0588991517435318E-2</v>
      </c>
      <c r="H66" s="31">
        <f t="shared" si="22"/>
        <v>-0.4488689915174362</v>
      </c>
      <c r="I66" s="31">
        <f t="shared" si="23"/>
        <v>-0.42828000000000088</v>
      </c>
      <c r="J66" s="31">
        <f t="shared" ref="J66:J72" si="25">C66-D66</f>
        <v>1.826249999998808E-3</v>
      </c>
      <c r="K66" s="9">
        <v>9.8066499999999994</v>
      </c>
      <c r="L66" s="9">
        <v>1025</v>
      </c>
      <c r="M66" s="9">
        <f>1/(K66*L66)</f>
        <v>9.9484508583212516E-5</v>
      </c>
      <c r="N66" s="9">
        <f>M66*100000</f>
        <v>9.9484508583212516</v>
      </c>
      <c r="P66">
        <f t="shared" si="16"/>
        <v>124.35563572901565</v>
      </c>
      <c r="R66" s="32">
        <f t="shared" si="17"/>
        <v>-0.27298286613643002</v>
      </c>
      <c r="S66" s="32">
        <f t="shared" si="17"/>
        <v>-6.2822451225968114</v>
      </c>
      <c r="T66" s="32">
        <f t="shared" si="17"/>
        <v>-6.0092622564603815</v>
      </c>
    </row>
    <row r="67" spans="1:20">
      <c r="A67" s="23">
        <v>1</v>
      </c>
      <c r="B67" s="31">
        <f t="shared" si="18"/>
        <v>11.868520263901981</v>
      </c>
      <c r="C67" s="31">
        <f t="shared" si="19"/>
        <v>11.895959999999999</v>
      </c>
      <c r="D67" s="31">
        <f t="shared" si="24"/>
        <v>11.827430000000001</v>
      </c>
      <c r="E67" s="61">
        <f t="shared" si="20"/>
        <v>12.5</v>
      </c>
      <c r="G67" s="31">
        <f t="shared" si="21"/>
        <v>-2.743973609801742E-2</v>
      </c>
      <c r="H67" s="31">
        <f t="shared" si="22"/>
        <v>-0.63147973609801866</v>
      </c>
      <c r="I67" s="31">
        <f t="shared" si="23"/>
        <v>-0.60404000000000124</v>
      </c>
      <c r="J67" s="31">
        <f t="shared" si="25"/>
        <v>6.8529999999997315E-2</v>
      </c>
      <c r="K67" s="9">
        <v>9.8066499999999994</v>
      </c>
      <c r="L67" s="9">
        <v>1025</v>
      </c>
      <c r="M67" s="9">
        <f>1/(K67*L67)</f>
        <v>9.9484508583212516E-5</v>
      </c>
      <c r="N67" s="9">
        <f>M67*100000</f>
        <v>9.9484508583212516</v>
      </c>
      <c r="P67">
        <f t="shared" si="16"/>
        <v>186.53345359352346</v>
      </c>
      <c r="R67" s="32">
        <f t="shared" si="17"/>
        <v>-0.34113716193926169</v>
      </c>
      <c r="S67" s="32">
        <f t="shared" si="17"/>
        <v>-8.0989391412581888</v>
      </c>
      <c r="T67" s="32">
        <f t="shared" si="17"/>
        <v>-7.7578019793189279</v>
      </c>
    </row>
    <row r="68" spans="1:20">
      <c r="A68" s="23">
        <v>1.25</v>
      </c>
      <c r="B68" s="31">
        <f t="shared" si="18"/>
        <v>17.935909519321399</v>
      </c>
      <c r="C68" s="31">
        <f t="shared" si="19"/>
        <v>17.970199999999998</v>
      </c>
      <c r="D68" s="31">
        <f t="shared" si="24"/>
        <v>17.907128749999998</v>
      </c>
      <c r="E68" s="61">
        <f t="shared" si="20"/>
        <v>18.75</v>
      </c>
      <c r="G68" s="31">
        <f t="shared" si="21"/>
        <v>-3.4290480678599522E-2</v>
      </c>
      <c r="H68" s="31">
        <f t="shared" si="22"/>
        <v>-0.81409048067860112</v>
      </c>
      <c r="I68" s="31">
        <f t="shared" si="23"/>
        <v>-0.7798000000000016</v>
      </c>
      <c r="J68" s="31">
        <f t="shared" si="25"/>
        <v>6.3071250000000134E-2</v>
      </c>
      <c r="K68" s="9">
        <v>9.8066499999999994</v>
      </c>
      <c r="L68" s="9">
        <v>1025</v>
      </c>
      <c r="M68" s="9">
        <f t="shared" ref="M68:M71" si="26">1/(K68*L68)</f>
        <v>9.9484508583212516E-5</v>
      </c>
      <c r="N68" s="9">
        <f t="shared" ref="N68:N71" si="27">M68*100000</f>
        <v>9.9484508583212516</v>
      </c>
      <c r="P68">
        <f t="shared" si="16"/>
        <v>248.71127145803129</v>
      </c>
      <c r="R68" s="32">
        <f t="shared" si="17"/>
        <v>-0.40929145774209341</v>
      </c>
      <c r="S68" s="32">
        <f t="shared" si="17"/>
        <v>-9.9156331599195688</v>
      </c>
      <c r="T68" s="32">
        <f t="shared" si="17"/>
        <v>-9.5063417021774743</v>
      </c>
    </row>
    <row r="69" spans="1:20">
      <c r="A69" s="23">
        <v>1.5</v>
      </c>
      <c r="B69" s="31">
        <f t="shared" si="18"/>
        <v>24.003298774740816</v>
      </c>
      <c r="C69" s="31">
        <f t="shared" si="19"/>
        <v>24.044439999999998</v>
      </c>
      <c r="D69" s="31">
        <f t="shared" si="24"/>
        <v>24.058990000000001</v>
      </c>
      <c r="E69" s="61">
        <f t="shared" si="20"/>
        <v>25</v>
      </c>
      <c r="G69" s="31">
        <f t="shared" si="21"/>
        <v>-4.1141225259181624E-2</v>
      </c>
      <c r="H69" s="31">
        <f t="shared" si="22"/>
        <v>-0.99670122525918359</v>
      </c>
      <c r="I69" s="31">
        <f t="shared" si="23"/>
        <v>-0.95556000000000196</v>
      </c>
      <c r="J69" s="31">
        <f t="shared" si="25"/>
        <v>-1.4550000000003394E-2</v>
      </c>
      <c r="K69" s="9">
        <v>9.8066499999999994</v>
      </c>
      <c r="L69" s="9">
        <v>1025</v>
      </c>
      <c r="M69" s="9">
        <f t="shared" si="26"/>
        <v>9.9484508583212516E-5</v>
      </c>
      <c r="N69" s="9">
        <f t="shared" si="27"/>
        <v>9.9484508583212516</v>
      </c>
      <c r="P69">
        <f t="shared" si="16"/>
        <v>310.88908932253912</v>
      </c>
      <c r="R69" s="32">
        <f t="shared" si="17"/>
        <v>-0.47744575354485436</v>
      </c>
      <c r="S69" s="32">
        <f t="shared" si="17"/>
        <v>-11.732327178580912</v>
      </c>
      <c r="T69" s="32">
        <f t="shared" si="17"/>
        <v>-11.254881425036057</v>
      </c>
    </row>
    <row r="70" spans="1:20">
      <c r="A70" s="23">
        <v>1.75</v>
      </c>
      <c r="B70" s="31">
        <f t="shared" si="18"/>
        <v>30.070688030160238</v>
      </c>
      <c r="C70" s="31">
        <f t="shared" si="19"/>
        <v>30.118679999999994</v>
      </c>
      <c r="D70" s="31">
        <f t="shared" si="24"/>
        <v>30.283013750000002</v>
      </c>
      <c r="E70" s="61">
        <f t="shared" si="20"/>
        <v>31.25</v>
      </c>
      <c r="G70" s="31">
        <f t="shared" si="21"/>
        <v>-4.7991969839756621E-2</v>
      </c>
      <c r="H70" s="31">
        <f t="shared" si="22"/>
        <v>-1.1793119698397625</v>
      </c>
      <c r="I70" s="31">
        <f t="shared" si="23"/>
        <v>-1.1313200000000059</v>
      </c>
      <c r="J70" s="31">
        <f t="shared" si="25"/>
        <v>-0.16433375000000794</v>
      </c>
      <c r="K70" s="9">
        <v>9.8066499999999994</v>
      </c>
      <c r="L70" s="9">
        <v>1025</v>
      </c>
      <c r="M70" s="9">
        <f t="shared" si="26"/>
        <v>9.9484508583212516E-5</v>
      </c>
      <c r="N70" s="9">
        <f t="shared" si="27"/>
        <v>9.9484508583212516</v>
      </c>
      <c r="P70">
        <f t="shared" si="16"/>
        <v>373.06690718704692</v>
      </c>
      <c r="R70" s="32">
        <f t="shared" si="17"/>
        <v>-0.54560004934775674</v>
      </c>
      <c r="S70" s="32">
        <f t="shared" si="17"/>
        <v>-13.54902119724229</v>
      </c>
      <c r="T70" s="32">
        <f t="shared" si="17"/>
        <v>-13.003421147894533</v>
      </c>
    </row>
    <row r="71" spans="1:20">
      <c r="A71" s="23">
        <v>2</v>
      </c>
      <c r="B71" s="31">
        <f t="shared" si="18"/>
        <v>36.138077285579655</v>
      </c>
      <c r="C71" s="31">
        <f t="shared" si="19"/>
        <v>36.192920000000001</v>
      </c>
      <c r="D71" s="31">
        <f t="shared" si="24"/>
        <v>36.5792</v>
      </c>
      <c r="E71" s="61">
        <f t="shared" si="20"/>
        <v>37.5</v>
      </c>
      <c r="G71" s="31">
        <f t="shared" si="21"/>
        <v>-5.4842714420345828E-2</v>
      </c>
      <c r="H71" s="31">
        <f t="shared" si="22"/>
        <v>-1.361922714420345</v>
      </c>
      <c r="I71" s="31">
        <f t="shared" si="23"/>
        <v>-1.3070799999999991</v>
      </c>
      <c r="J71" s="31">
        <f t="shared" si="25"/>
        <v>-0.38627999999999929</v>
      </c>
      <c r="K71" s="9">
        <v>9.8066499999999994</v>
      </c>
      <c r="L71" s="9">
        <v>1025</v>
      </c>
      <c r="M71" s="9">
        <f t="shared" si="26"/>
        <v>9.9484508583212516E-5</v>
      </c>
      <c r="N71" s="9">
        <f t="shared" si="27"/>
        <v>9.9484508583212516</v>
      </c>
      <c r="P71">
        <f t="shared" si="16"/>
        <v>404.15581611930082</v>
      </c>
      <c r="R71" s="32">
        <f t="shared" si="17"/>
        <v>-0.57967719724920796</v>
      </c>
      <c r="S71" s="32">
        <f t="shared" si="17"/>
        <v>-14.457368206572996</v>
      </c>
      <c r="T71" s="32">
        <f t="shared" si="17"/>
        <v>-13.877691009323788</v>
      </c>
    </row>
    <row r="72" spans="1:20">
      <c r="A72" s="23">
        <v>2.125</v>
      </c>
      <c r="B72" s="31">
        <f t="shared" si="18"/>
        <v>39.171771913289362</v>
      </c>
      <c r="C72" s="31">
        <f t="shared" si="19"/>
        <v>39.230040000000002</v>
      </c>
      <c r="D72" s="31">
        <f t="shared" si="24"/>
        <v>39.754354062500006</v>
      </c>
      <c r="E72" s="61">
        <f t="shared" si="20"/>
        <v>40.625</v>
      </c>
      <c r="G72" s="31">
        <f t="shared" si="21"/>
        <v>-5.8268086710640432E-2</v>
      </c>
      <c r="H72" s="31">
        <f t="shared" si="22"/>
        <v>-1.453228086710638</v>
      </c>
      <c r="I72" s="31">
        <f t="shared" si="23"/>
        <v>-1.3949599999999975</v>
      </c>
      <c r="J72" s="31">
        <f t="shared" si="25"/>
        <v>-0.52431406250000379</v>
      </c>
      <c r="K72" s="9">
        <v>9.8066499999999994</v>
      </c>
      <c r="L72" s="9">
        <v>1025</v>
      </c>
      <c r="M72" s="9">
        <f>1/(K72*L72)</f>
        <v>9.9484508583212516E-5</v>
      </c>
      <c r="N72" s="9">
        <f>M72*100000</f>
        <v>9.9484508583212516</v>
      </c>
    </row>
  </sheetData>
  <mergeCells count="10">
    <mergeCell ref="O2:AG2"/>
    <mergeCell ref="B3:J3"/>
    <mergeCell ref="P14:AG14"/>
    <mergeCell ref="P25:AG25"/>
    <mergeCell ref="A54:F54"/>
    <mergeCell ref="A55:B55"/>
    <mergeCell ref="E55:F55"/>
    <mergeCell ref="I55:J55"/>
    <mergeCell ref="G55:H55"/>
    <mergeCell ref="C55:D55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topLeftCell="A51" workbookViewId="0">
      <selection activeCell="F63" sqref="F63"/>
    </sheetView>
  </sheetViews>
  <sheetFormatPr baseColWidth="10" defaultColWidth="8.83203125" defaultRowHeight="14" x14ac:dyDescent="0"/>
  <cols>
    <col min="1" max="1" width="38.5" customWidth="1"/>
    <col min="2" max="2" width="15.6640625" customWidth="1"/>
    <col min="3" max="3" width="17.1640625" customWidth="1"/>
    <col min="4" max="4" width="17" customWidth="1"/>
    <col min="5" max="5" width="12.6640625" customWidth="1"/>
    <col min="6" max="6" width="17" customWidth="1"/>
    <col min="7" max="7" width="18.33203125" customWidth="1"/>
    <col min="8" max="9" width="20.1640625" customWidth="1"/>
    <col min="10" max="10" width="22.1640625" customWidth="1"/>
    <col min="11" max="11" width="14.6640625" customWidth="1"/>
    <col min="12" max="12" width="15.5" customWidth="1"/>
    <col min="13" max="13" width="14.6640625" customWidth="1"/>
    <col min="14" max="14" width="13.5" customWidth="1"/>
    <col min="15" max="15" width="13.6640625" customWidth="1"/>
    <col min="16" max="16" width="14.33203125" customWidth="1"/>
    <col min="17" max="17" width="19.83203125" customWidth="1"/>
    <col min="18" max="18" width="20.1640625" customWidth="1"/>
    <col min="19" max="19" width="17.5" customWidth="1"/>
    <col min="20" max="20" width="20.33203125" customWidth="1"/>
    <col min="21" max="21" width="22.1640625" customWidth="1"/>
  </cols>
  <sheetData>
    <row r="1" spans="1:33">
      <c r="A1" s="1">
        <v>42276</v>
      </c>
    </row>
    <row r="2" spans="1:33" ht="18">
      <c r="A2" t="s">
        <v>5</v>
      </c>
      <c r="O2" s="69" t="s">
        <v>26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70"/>
    </row>
    <row r="3" spans="1:33">
      <c r="A3" s="3"/>
      <c r="B3" s="71" t="s">
        <v>25</v>
      </c>
      <c r="C3" s="71"/>
      <c r="D3" s="71"/>
      <c r="E3" s="71"/>
      <c r="F3" s="71"/>
      <c r="G3" s="71"/>
      <c r="H3" s="71"/>
      <c r="I3" s="71"/>
      <c r="J3" s="71"/>
      <c r="K3" s="14" t="s">
        <v>7</v>
      </c>
      <c r="L3" s="14" t="s">
        <v>23</v>
      </c>
      <c r="M3" s="14" t="s">
        <v>31</v>
      </c>
      <c r="P3" s="14" t="s">
        <v>18</v>
      </c>
      <c r="Q3" s="14" t="s">
        <v>33</v>
      </c>
      <c r="R3" s="14" t="s">
        <v>17</v>
      </c>
      <c r="S3" s="14" t="s">
        <v>62</v>
      </c>
      <c r="T3" s="14" t="s">
        <v>61</v>
      </c>
      <c r="U3" s="14" t="s">
        <v>60</v>
      </c>
      <c r="V3" s="14" t="s">
        <v>59</v>
      </c>
      <c r="W3" s="14" t="s">
        <v>58</v>
      </c>
      <c r="X3" s="14" t="s">
        <v>57</v>
      </c>
      <c r="Y3" s="14" t="s">
        <v>56</v>
      </c>
      <c r="Z3" s="14" t="s">
        <v>55</v>
      </c>
      <c r="AA3" s="19" t="s">
        <v>54</v>
      </c>
      <c r="AB3" s="19" t="s">
        <v>53</v>
      </c>
      <c r="AC3" s="19" t="s">
        <v>52</v>
      </c>
      <c r="AD3" s="19" t="s">
        <v>51</v>
      </c>
      <c r="AE3" s="19" t="s">
        <v>49</v>
      </c>
      <c r="AF3" s="19" t="s">
        <v>48</v>
      </c>
      <c r="AG3" s="19" t="s">
        <v>47</v>
      </c>
    </row>
    <row r="4" spans="1:33" ht="28">
      <c r="A4" s="15" t="s">
        <v>22</v>
      </c>
      <c r="B4" s="23">
        <v>0</v>
      </c>
      <c r="C4" s="23">
        <v>5</v>
      </c>
      <c r="D4" s="23">
        <v>10</v>
      </c>
      <c r="E4" s="23">
        <v>15</v>
      </c>
      <c r="F4" s="23">
        <v>20</v>
      </c>
      <c r="G4" s="23">
        <v>25</v>
      </c>
      <c r="H4" s="23">
        <v>30</v>
      </c>
      <c r="I4" s="23">
        <v>35</v>
      </c>
      <c r="J4" s="23">
        <v>40</v>
      </c>
      <c r="K4" s="14"/>
      <c r="L4" s="14"/>
      <c r="M4" s="14"/>
      <c r="P4" s="9">
        <v>65535</v>
      </c>
      <c r="Q4" s="24">
        <v>0</v>
      </c>
      <c r="R4" s="7">
        <f>P4*Q4</f>
        <v>0</v>
      </c>
      <c r="S4" s="10">
        <v>2.5</v>
      </c>
      <c r="T4" s="8">
        <f>S4 * R4/P4</f>
        <v>0</v>
      </c>
      <c r="U4" s="8">
        <f>T4*2</f>
        <v>0</v>
      </c>
      <c r="V4" s="9">
        <v>0</v>
      </c>
      <c r="W4" s="9">
        <v>70</v>
      </c>
      <c r="X4" s="9">
        <v>0.5</v>
      </c>
      <c r="Y4" s="9">
        <v>4.5</v>
      </c>
      <c r="Z4" s="7">
        <f xml:space="preserve"> (W4-V4)/(Y4-X4)*(U4-X4)+V4</f>
        <v>-8.75</v>
      </c>
      <c r="AA4" s="9">
        <v>0</v>
      </c>
      <c r="AB4" s="9">
        <v>1</v>
      </c>
      <c r="AC4" s="9">
        <v>9.8066499999999994</v>
      </c>
      <c r="AD4" s="9">
        <v>1025</v>
      </c>
      <c r="AE4" s="9">
        <f>1/(AC4*AD4)</f>
        <v>9.9484508583212516E-5</v>
      </c>
      <c r="AF4" s="9">
        <f>AE4*100000</f>
        <v>9.9484508583212516</v>
      </c>
      <c r="AG4" s="18">
        <f xml:space="preserve"> AF4* (Z4+AA4-AB4)</f>
        <v>-96.997395868632196</v>
      </c>
    </row>
    <row r="5" spans="1:3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P5" s="9">
        <v>65535</v>
      </c>
      <c r="Q5" s="24">
        <v>0.1</v>
      </c>
      <c r="R5" s="7">
        <f t="shared" ref="R5:R11" si="0">P5*Q5</f>
        <v>6553.5</v>
      </c>
      <c r="S5" s="10">
        <v>2.5</v>
      </c>
      <c r="T5" s="8">
        <f t="shared" ref="T5:T11" si="1">S5 * R5/P5</f>
        <v>0.25</v>
      </c>
      <c r="U5" s="8">
        <f t="shared" ref="U5:U11" si="2">T5*2</f>
        <v>0.5</v>
      </c>
      <c r="V5" s="9">
        <v>0</v>
      </c>
      <c r="W5" s="9">
        <v>70</v>
      </c>
      <c r="X5" s="9">
        <v>0.5</v>
      </c>
      <c r="Y5" s="9">
        <v>4.5</v>
      </c>
      <c r="Z5" s="7">
        <f t="shared" ref="Z5:Z11" si="3" xml:space="preserve"> (W5-V5)/(Y5-X5)*(U5-X5)+V5</f>
        <v>0</v>
      </c>
      <c r="AA5" s="9">
        <v>0</v>
      </c>
      <c r="AB5" s="9">
        <v>1</v>
      </c>
      <c r="AC5" s="9">
        <v>9.8066499999999994</v>
      </c>
      <c r="AD5" s="9">
        <v>1025</v>
      </c>
      <c r="AE5" s="9">
        <f>1/(AC5*AD5)</f>
        <v>9.9484508583212516E-5</v>
      </c>
      <c r="AF5" s="9">
        <f>AE5*100000</f>
        <v>9.9484508583212516</v>
      </c>
      <c r="AG5" s="18">
        <f t="shared" ref="AG5:AG11" si="4" xml:space="preserve"> AF5* (Z5+AA5-AB5)</f>
        <v>-9.9484508583212516</v>
      </c>
    </row>
    <row r="6" spans="1:33">
      <c r="A6" s="23" t="s">
        <v>1</v>
      </c>
      <c r="B6" s="4"/>
      <c r="C6" s="4"/>
      <c r="D6" s="4"/>
      <c r="E6" s="4"/>
      <c r="F6" s="4"/>
      <c r="G6" s="4"/>
      <c r="H6" s="4"/>
      <c r="I6" s="4"/>
      <c r="J6" s="4"/>
      <c r="K6" s="3"/>
      <c r="L6" s="3"/>
      <c r="M6" s="3" t="s">
        <v>32</v>
      </c>
      <c r="P6" s="9">
        <v>65535</v>
      </c>
      <c r="Q6" s="24">
        <v>0.11142858</v>
      </c>
      <c r="R6" s="7">
        <f t="shared" si="0"/>
        <v>7302.4719902999996</v>
      </c>
      <c r="S6" s="10">
        <v>2.5</v>
      </c>
      <c r="T6" s="8">
        <f t="shared" si="1"/>
        <v>0.27857144999999994</v>
      </c>
      <c r="U6" s="8">
        <f t="shared" si="2"/>
        <v>0.55714289999999989</v>
      </c>
      <c r="V6" s="9">
        <v>0</v>
      </c>
      <c r="W6" s="9">
        <v>70</v>
      </c>
      <c r="X6" s="9">
        <v>0.5</v>
      </c>
      <c r="Y6" s="9">
        <v>4.5</v>
      </c>
      <c r="Z6" s="7">
        <f t="shared" si="3"/>
        <v>1.0000007499999981</v>
      </c>
      <c r="AA6" s="9">
        <v>0</v>
      </c>
      <c r="AB6" s="9">
        <v>1</v>
      </c>
      <c r="AC6" s="9">
        <v>9.8066499999999994</v>
      </c>
      <c r="AD6" s="9">
        <v>1025</v>
      </c>
      <c r="AE6" s="9">
        <f>1/(AC6*AD6)</f>
        <v>9.9484508583212516E-5</v>
      </c>
      <c r="AF6" s="9">
        <f>AE6*100000</f>
        <v>9.9484508583212516</v>
      </c>
      <c r="AG6" s="18">
        <f t="shared" si="4"/>
        <v>7.4613381249028709E-6</v>
      </c>
    </row>
    <row r="7" spans="1:33">
      <c r="A7" s="23" t="s">
        <v>2</v>
      </c>
      <c r="B7" s="4">
        <v>0.49349999999999999</v>
      </c>
      <c r="C7" s="4">
        <v>0.7</v>
      </c>
      <c r="D7" s="4">
        <v>0.9</v>
      </c>
      <c r="E7" s="4">
        <v>1.1000000000000001</v>
      </c>
      <c r="F7" s="4"/>
      <c r="G7" s="4"/>
      <c r="H7" s="4"/>
      <c r="I7" s="4"/>
      <c r="J7" s="4"/>
      <c r="K7" s="3"/>
      <c r="L7" s="3"/>
      <c r="M7" s="3" t="s">
        <v>32</v>
      </c>
      <c r="P7" s="9">
        <v>65535</v>
      </c>
      <c r="Q7" s="24">
        <v>0.25</v>
      </c>
      <c r="R7" s="7">
        <f t="shared" si="0"/>
        <v>16383.75</v>
      </c>
      <c r="S7" s="10">
        <v>2.5</v>
      </c>
      <c r="T7" s="8">
        <f t="shared" si="1"/>
        <v>0.625</v>
      </c>
      <c r="U7" s="8">
        <f t="shared" si="2"/>
        <v>1.25</v>
      </c>
      <c r="V7" s="9">
        <v>0</v>
      </c>
      <c r="W7" s="9">
        <v>70</v>
      </c>
      <c r="X7" s="9">
        <v>0.5</v>
      </c>
      <c r="Y7" s="9">
        <v>4.5</v>
      </c>
      <c r="Z7" s="7">
        <f t="shared" si="3"/>
        <v>13.125</v>
      </c>
      <c r="AA7" s="9">
        <v>0</v>
      </c>
      <c r="AB7" s="9">
        <v>1</v>
      </c>
      <c r="AC7" s="9">
        <v>9.8066499999999994</v>
      </c>
      <c r="AD7" s="9">
        <v>1025</v>
      </c>
      <c r="AE7" s="9">
        <f t="shared" ref="AE7:AE11" si="5">1/(AC7*AD7)</f>
        <v>9.9484508583212516E-5</v>
      </c>
      <c r="AF7" s="9">
        <f t="shared" ref="AF7:AF11" si="6">AE7*100000</f>
        <v>9.9484508583212516</v>
      </c>
      <c r="AG7" s="18">
        <f t="shared" si="4"/>
        <v>120.62496665714518</v>
      </c>
    </row>
    <row r="8" spans="1:33">
      <c r="A8" s="29" t="s">
        <v>2</v>
      </c>
      <c r="B8" s="4">
        <v>0.495</v>
      </c>
      <c r="C8" s="4">
        <v>0.69399999999999995</v>
      </c>
      <c r="D8" s="4">
        <v>0.90100000000000002</v>
      </c>
      <c r="E8" s="4">
        <v>1.109</v>
      </c>
      <c r="F8" s="4">
        <v>1.3174999999999999</v>
      </c>
      <c r="G8" s="4">
        <v>1.5169999999999999</v>
      </c>
      <c r="H8" s="4">
        <v>1.718</v>
      </c>
      <c r="I8" s="4">
        <v>1.9119999999999999</v>
      </c>
      <c r="J8" s="4">
        <v>2.1059999999999999</v>
      </c>
      <c r="K8" s="3" t="s">
        <v>103</v>
      </c>
      <c r="L8" s="3">
        <v>20298002</v>
      </c>
      <c r="M8" s="3" t="s">
        <v>32</v>
      </c>
      <c r="P8" s="9">
        <v>65535</v>
      </c>
      <c r="Q8" s="24">
        <v>0.5</v>
      </c>
      <c r="R8" s="7">
        <f t="shared" si="0"/>
        <v>32767.5</v>
      </c>
      <c r="S8" s="10">
        <v>2.5</v>
      </c>
      <c r="T8" s="8">
        <f t="shared" si="1"/>
        <v>1.25</v>
      </c>
      <c r="U8" s="8">
        <f t="shared" si="2"/>
        <v>2.5</v>
      </c>
      <c r="V8" s="9">
        <v>0</v>
      </c>
      <c r="W8" s="9">
        <v>70</v>
      </c>
      <c r="X8" s="9">
        <v>0.5</v>
      </c>
      <c r="Y8" s="9">
        <v>4.5</v>
      </c>
      <c r="Z8" s="7">
        <f t="shared" si="3"/>
        <v>35</v>
      </c>
      <c r="AA8" s="9">
        <v>0</v>
      </c>
      <c r="AB8" s="9">
        <v>1</v>
      </c>
      <c r="AC8" s="9">
        <v>9.8066499999999994</v>
      </c>
      <c r="AD8" s="9">
        <v>1025</v>
      </c>
      <c r="AE8" s="9">
        <f t="shared" si="5"/>
        <v>9.9484508583212516E-5</v>
      </c>
      <c r="AF8" s="9">
        <f t="shared" si="6"/>
        <v>9.9484508583212516</v>
      </c>
      <c r="AG8" s="18">
        <f t="shared" si="4"/>
        <v>338.24732918292256</v>
      </c>
    </row>
    <row r="9" spans="1:33">
      <c r="A9" s="29" t="s">
        <v>3</v>
      </c>
      <c r="B9" s="58"/>
      <c r="C9" s="58"/>
      <c r="D9" s="58"/>
      <c r="E9" s="58"/>
      <c r="F9" s="58"/>
      <c r="G9" s="58"/>
      <c r="H9" s="58"/>
      <c r="I9" s="58"/>
      <c r="J9" s="58"/>
      <c r="K9" s="59"/>
      <c r="L9" s="59"/>
      <c r="M9" s="59" t="s">
        <v>32</v>
      </c>
      <c r="P9" s="9">
        <v>65535</v>
      </c>
      <c r="Q9" s="24">
        <v>0.75</v>
      </c>
      <c r="R9" s="7">
        <f t="shared" si="0"/>
        <v>49151.25</v>
      </c>
      <c r="S9" s="10">
        <v>2.5</v>
      </c>
      <c r="T9" s="8">
        <f t="shared" si="1"/>
        <v>1.875</v>
      </c>
      <c r="U9" s="8">
        <f t="shared" si="2"/>
        <v>3.75</v>
      </c>
      <c r="V9" s="9">
        <v>0</v>
      </c>
      <c r="W9" s="9">
        <v>70</v>
      </c>
      <c r="X9" s="9">
        <v>0.5</v>
      </c>
      <c r="Y9" s="9">
        <v>4.5</v>
      </c>
      <c r="Z9" s="7">
        <f t="shared" si="3"/>
        <v>56.875</v>
      </c>
      <c r="AA9" s="9">
        <v>0</v>
      </c>
      <c r="AB9" s="9">
        <v>1</v>
      </c>
      <c r="AC9" s="9">
        <v>9.8066499999999994</v>
      </c>
      <c r="AD9" s="9">
        <v>1025</v>
      </c>
      <c r="AE9" s="9">
        <f t="shared" si="5"/>
        <v>9.9484508583212516E-5</v>
      </c>
      <c r="AF9" s="9">
        <f t="shared" si="6"/>
        <v>9.9484508583212516</v>
      </c>
      <c r="AG9" s="18">
        <f t="shared" si="4"/>
        <v>555.86969170869997</v>
      </c>
    </row>
    <row r="10" spans="1:33">
      <c r="A10" s="23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 t="s">
        <v>32</v>
      </c>
      <c r="P10" s="9">
        <v>65535</v>
      </c>
      <c r="Q10" s="24">
        <v>0.9</v>
      </c>
      <c r="R10" s="7">
        <f t="shared" si="0"/>
        <v>58981.5</v>
      </c>
      <c r="S10" s="10">
        <v>2.5</v>
      </c>
      <c r="T10" s="8">
        <f t="shared" si="1"/>
        <v>2.25</v>
      </c>
      <c r="U10" s="8">
        <f t="shared" si="2"/>
        <v>4.5</v>
      </c>
      <c r="V10" s="9">
        <v>0</v>
      </c>
      <c r="W10" s="9">
        <v>70</v>
      </c>
      <c r="X10" s="9">
        <v>0.5</v>
      </c>
      <c r="Y10" s="9">
        <v>4.5</v>
      </c>
      <c r="Z10" s="7">
        <f t="shared" si="3"/>
        <v>70</v>
      </c>
      <c r="AA10" s="9">
        <v>0</v>
      </c>
      <c r="AB10" s="9">
        <v>1</v>
      </c>
      <c r="AC10" s="9">
        <v>9.8066499999999994</v>
      </c>
      <c r="AD10" s="9">
        <v>1025</v>
      </c>
      <c r="AE10" s="9">
        <f t="shared" si="5"/>
        <v>9.9484508583212516E-5</v>
      </c>
      <c r="AF10" s="9">
        <f t="shared" si="6"/>
        <v>9.9484508583212516</v>
      </c>
      <c r="AG10" s="18">
        <f t="shared" si="4"/>
        <v>686.44310922416639</v>
      </c>
    </row>
    <row r="11" spans="1:33">
      <c r="A11" s="14"/>
      <c r="B11" s="4"/>
      <c r="C11" s="4"/>
      <c r="D11" s="4"/>
      <c r="E11" s="4"/>
      <c r="F11" s="4"/>
      <c r="G11" s="4"/>
      <c r="H11" s="4"/>
      <c r="I11" s="4"/>
      <c r="J11" s="4"/>
      <c r="K11" s="3"/>
      <c r="L11" s="3"/>
      <c r="M11" s="3"/>
      <c r="P11" s="9">
        <v>65535</v>
      </c>
      <c r="Q11" s="24">
        <v>1</v>
      </c>
      <c r="R11" s="7">
        <f t="shared" si="0"/>
        <v>65535</v>
      </c>
      <c r="S11" s="10">
        <v>2.5</v>
      </c>
      <c r="T11" s="8">
        <f t="shared" si="1"/>
        <v>2.5</v>
      </c>
      <c r="U11" s="8">
        <f t="shared" si="2"/>
        <v>5</v>
      </c>
      <c r="V11" s="9">
        <v>0</v>
      </c>
      <c r="W11" s="9">
        <v>70</v>
      </c>
      <c r="X11" s="9">
        <v>0.5</v>
      </c>
      <c r="Y11" s="9">
        <v>4.5</v>
      </c>
      <c r="Z11" s="7">
        <f t="shared" si="3"/>
        <v>78.75</v>
      </c>
      <c r="AA11" s="9">
        <v>0</v>
      </c>
      <c r="AB11" s="9">
        <v>1</v>
      </c>
      <c r="AC11" s="9">
        <v>9.8066499999999994</v>
      </c>
      <c r="AD11" s="9">
        <v>1025</v>
      </c>
      <c r="AE11" s="9">
        <f t="shared" si="5"/>
        <v>9.9484508583212516E-5</v>
      </c>
      <c r="AF11" s="9">
        <f t="shared" si="6"/>
        <v>9.9484508583212516</v>
      </c>
      <c r="AG11" s="18">
        <f t="shared" si="4"/>
        <v>773.49205423447734</v>
      </c>
    </row>
    <row r="12" spans="1:33">
      <c r="A12" s="23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3" t="s">
        <v>8</v>
      </c>
      <c r="L12" s="3"/>
      <c r="M12" s="3" t="s">
        <v>32</v>
      </c>
    </row>
    <row r="13" spans="1:33">
      <c r="A13" s="17" t="s">
        <v>21</v>
      </c>
      <c r="B13" s="5"/>
      <c r="C13" s="5"/>
      <c r="D13" s="5"/>
      <c r="E13" s="5"/>
      <c r="F13" s="5"/>
      <c r="G13" s="5"/>
      <c r="H13" s="5"/>
      <c r="I13" s="5"/>
      <c r="J13" s="5"/>
      <c r="K13" s="3" t="s">
        <v>24</v>
      </c>
      <c r="L13" s="12">
        <v>21110001</v>
      </c>
      <c r="M13" s="3" t="s">
        <v>32</v>
      </c>
    </row>
    <row r="14" spans="1:33" ht="18">
      <c r="A14" s="23" t="s">
        <v>9</v>
      </c>
      <c r="B14" s="4"/>
      <c r="C14" s="4"/>
      <c r="D14" s="4"/>
      <c r="E14" s="4"/>
      <c r="F14" s="4"/>
      <c r="G14" s="4"/>
      <c r="H14" s="4"/>
      <c r="I14" s="4"/>
      <c r="J14" s="4"/>
      <c r="K14" s="3" t="s">
        <v>24</v>
      </c>
      <c r="L14" s="13">
        <v>21110002</v>
      </c>
      <c r="M14" s="3" t="s">
        <v>32</v>
      </c>
      <c r="P14" s="72" t="s">
        <v>27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</row>
    <row r="15" spans="1:33">
      <c r="A15" s="23" t="s">
        <v>10</v>
      </c>
      <c r="B15" s="4"/>
      <c r="C15" s="4"/>
      <c r="D15" s="4"/>
      <c r="E15" s="4"/>
      <c r="F15" s="4"/>
      <c r="G15" s="4"/>
      <c r="H15" s="4"/>
      <c r="I15" s="4"/>
      <c r="J15" s="4"/>
      <c r="K15" s="3" t="s">
        <v>24</v>
      </c>
      <c r="L15" s="13">
        <v>21110003</v>
      </c>
      <c r="M15" s="3" t="s">
        <v>32</v>
      </c>
      <c r="P15" s="14" t="s">
        <v>18</v>
      </c>
      <c r="Q15" s="14" t="s">
        <v>33</v>
      </c>
      <c r="R15" s="14" t="s">
        <v>17</v>
      </c>
      <c r="S15" s="14" t="s">
        <v>62</v>
      </c>
      <c r="T15" s="14" t="s">
        <v>61</v>
      </c>
      <c r="U15" s="14" t="s">
        <v>60</v>
      </c>
      <c r="V15" s="14" t="s">
        <v>59</v>
      </c>
      <c r="W15" s="14" t="s">
        <v>58</v>
      </c>
      <c r="X15" s="14" t="s">
        <v>57</v>
      </c>
      <c r="Y15" s="14" t="s">
        <v>56</v>
      </c>
      <c r="Z15" s="14" t="s">
        <v>55</v>
      </c>
      <c r="AA15" s="19" t="s">
        <v>54</v>
      </c>
      <c r="AB15" s="19" t="s">
        <v>53</v>
      </c>
      <c r="AC15" s="19" t="s">
        <v>52</v>
      </c>
      <c r="AD15" s="19" t="s">
        <v>51</v>
      </c>
      <c r="AE15" s="19" t="s">
        <v>49</v>
      </c>
      <c r="AF15" s="19" t="s">
        <v>48</v>
      </c>
      <c r="AG15" s="19" t="s">
        <v>47</v>
      </c>
    </row>
    <row r="16" spans="1:33">
      <c r="A16" s="23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3" t="s">
        <v>24</v>
      </c>
      <c r="L16" s="13">
        <v>21110004</v>
      </c>
      <c r="M16" s="3" t="s">
        <v>32</v>
      </c>
      <c r="P16" s="9">
        <v>65535</v>
      </c>
      <c r="Q16" s="24">
        <v>0</v>
      </c>
      <c r="R16" s="7">
        <f>P16*Q16</f>
        <v>0</v>
      </c>
      <c r="S16" s="10">
        <v>2.5</v>
      </c>
      <c r="T16" s="8">
        <f>S16 * R16/P16</f>
        <v>0</v>
      </c>
      <c r="U16" s="8">
        <f>T16*2</f>
        <v>0</v>
      </c>
      <c r="V16" s="9">
        <v>0</v>
      </c>
      <c r="W16" s="9">
        <v>100</v>
      </c>
      <c r="X16" s="9">
        <v>0.5</v>
      </c>
      <c r="Y16" s="9">
        <v>4.5</v>
      </c>
      <c r="Z16" s="7">
        <f xml:space="preserve"> (W16-V16)/(Y16-X16)*(U16-X16)+V16</f>
        <v>-12.5</v>
      </c>
      <c r="AA16" s="9">
        <v>1</v>
      </c>
      <c r="AB16" s="9">
        <v>1</v>
      </c>
      <c r="AC16" s="9">
        <v>9.8066499999999994</v>
      </c>
      <c r="AD16" s="9">
        <v>1025</v>
      </c>
      <c r="AE16" s="9">
        <f t="shared" ref="AE16:AE23" si="7">1/(AC16*AD16)</f>
        <v>9.9484508583212516E-5</v>
      </c>
      <c r="AF16" s="9">
        <f t="shared" ref="AF16:AF23" si="8">AE16*100000</f>
        <v>9.9484508583212516</v>
      </c>
      <c r="AG16" s="18">
        <f t="shared" ref="AG16:AG23" si="9" xml:space="preserve"> AF16* (Z16+AA16-AB16)</f>
        <v>-124.35563572901565</v>
      </c>
    </row>
    <row r="17" spans="1:33">
      <c r="A17" s="23" t="s">
        <v>12</v>
      </c>
      <c r="B17" s="4"/>
      <c r="C17" s="4"/>
      <c r="D17" s="4"/>
      <c r="E17" s="4"/>
      <c r="F17" s="4"/>
      <c r="G17" s="4"/>
      <c r="H17" s="4"/>
      <c r="I17" s="4"/>
      <c r="J17" s="4"/>
      <c r="K17" s="3" t="s">
        <v>24</v>
      </c>
      <c r="L17" s="13">
        <v>21110005</v>
      </c>
      <c r="M17" s="3" t="s">
        <v>32</v>
      </c>
      <c r="P17" s="9">
        <v>65535</v>
      </c>
      <c r="Q17" s="24">
        <v>0.1</v>
      </c>
      <c r="R17" s="7">
        <f t="shared" ref="R17:R23" si="10">P17*Q17</f>
        <v>6553.5</v>
      </c>
      <c r="S17" s="10">
        <v>2.5</v>
      </c>
      <c r="T17" s="8">
        <f t="shared" ref="T17:T23" si="11">S17 * R17/P17</f>
        <v>0.25</v>
      </c>
      <c r="U17" s="8">
        <f t="shared" ref="U17:U22" si="12">T17*2</f>
        <v>0.5</v>
      </c>
      <c r="V17" s="9">
        <v>0</v>
      </c>
      <c r="W17" s="9">
        <v>100</v>
      </c>
      <c r="X17" s="9">
        <v>0.5</v>
      </c>
      <c r="Y17" s="9">
        <v>4.5</v>
      </c>
      <c r="Z17" s="7">
        <f t="shared" ref="Z17:Z23" si="13" xml:space="preserve"> (W17-V17)/(Y17-X17)*(U17-X17)+V17</f>
        <v>0</v>
      </c>
      <c r="AA17" s="9">
        <v>1</v>
      </c>
      <c r="AB17" s="9">
        <v>1</v>
      </c>
      <c r="AC17" s="9">
        <v>9.8066499999999994</v>
      </c>
      <c r="AD17" s="9">
        <v>1025</v>
      </c>
      <c r="AE17" s="9">
        <f t="shared" si="7"/>
        <v>9.9484508583212516E-5</v>
      </c>
      <c r="AF17" s="9">
        <f t="shared" si="8"/>
        <v>9.9484508583212516</v>
      </c>
      <c r="AG17" s="18">
        <f t="shared" si="9"/>
        <v>0</v>
      </c>
    </row>
    <row r="18" spans="1:33">
      <c r="A18" s="15" t="s">
        <v>30</v>
      </c>
      <c r="B18" s="23">
        <v>0</v>
      </c>
      <c r="C18" s="23">
        <v>5</v>
      </c>
      <c r="D18" s="23">
        <v>10</v>
      </c>
      <c r="E18" s="23">
        <v>15</v>
      </c>
      <c r="F18" s="23">
        <v>20</v>
      </c>
      <c r="G18" s="23">
        <v>25</v>
      </c>
      <c r="H18" s="23">
        <v>30</v>
      </c>
      <c r="I18" s="23">
        <v>35</v>
      </c>
      <c r="J18" s="23">
        <v>40</v>
      </c>
      <c r="K18" s="14"/>
      <c r="L18" s="14"/>
      <c r="M18" s="14"/>
      <c r="P18" s="9">
        <v>65535</v>
      </c>
      <c r="Q18" s="24">
        <v>0.11142857</v>
      </c>
      <c r="R18" s="7">
        <f t="shared" si="10"/>
        <v>7302.4713349500007</v>
      </c>
      <c r="S18" s="10">
        <v>2.5</v>
      </c>
      <c r="T18" s="8">
        <f t="shared" si="11"/>
        <v>0.27857142499999998</v>
      </c>
      <c r="U18" s="8">
        <f t="shared" si="12"/>
        <v>0.55714284999999997</v>
      </c>
      <c r="V18" s="9">
        <v>0</v>
      </c>
      <c r="W18" s="9">
        <v>100</v>
      </c>
      <c r="X18" s="9">
        <v>0.5</v>
      </c>
      <c r="Y18" s="9">
        <v>4.5</v>
      </c>
      <c r="Z18" s="7">
        <f t="shared" si="13"/>
        <v>1.4285712499999992</v>
      </c>
      <c r="AA18" s="9">
        <v>1</v>
      </c>
      <c r="AB18" s="9">
        <v>1</v>
      </c>
      <c r="AC18" s="9">
        <v>9.8066499999999994</v>
      </c>
      <c r="AD18" s="9">
        <v>1025</v>
      </c>
      <c r="AE18" s="9">
        <f t="shared" si="7"/>
        <v>9.9484508583212516E-5</v>
      </c>
      <c r="AF18" s="9">
        <f t="shared" si="8"/>
        <v>9.9484508583212516</v>
      </c>
      <c r="AG18" s="18">
        <f t="shared" si="9"/>
        <v>14.212070878235556</v>
      </c>
    </row>
    <row r="19" spans="1:33">
      <c r="A19" s="2"/>
      <c r="B19" s="2"/>
      <c r="C19" s="2"/>
      <c r="D19" s="2"/>
      <c r="E19" s="2"/>
      <c r="F19" s="2"/>
      <c r="G19" s="2"/>
      <c r="H19" s="2"/>
      <c r="I19" s="2"/>
      <c r="J19" s="2"/>
      <c r="P19" s="9">
        <v>65535</v>
      </c>
      <c r="Q19" s="24">
        <v>0.25</v>
      </c>
      <c r="R19" s="7">
        <f t="shared" si="10"/>
        <v>16383.75</v>
      </c>
      <c r="S19" s="10">
        <v>2.5</v>
      </c>
      <c r="T19" s="8">
        <f t="shared" si="11"/>
        <v>0.625</v>
      </c>
      <c r="U19" s="8">
        <f t="shared" si="12"/>
        <v>1.25</v>
      </c>
      <c r="V19" s="9">
        <v>0</v>
      </c>
      <c r="W19" s="9">
        <v>100</v>
      </c>
      <c r="X19" s="9">
        <v>0.5</v>
      </c>
      <c r="Y19" s="9">
        <v>4.5</v>
      </c>
      <c r="Z19" s="7">
        <f t="shared" si="13"/>
        <v>18.75</v>
      </c>
      <c r="AA19" s="9">
        <v>1</v>
      </c>
      <c r="AB19" s="9">
        <v>1</v>
      </c>
      <c r="AC19" s="9">
        <v>9.8066499999999994</v>
      </c>
      <c r="AD19" s="9">
        <v>1025</v>
      </c>
      <c r="AE19" s="9">
        <f t="shared" si="7"/>
        <v>9.9484508583212516E-5</v>
      </c>
      <c r="AF19" s="9">
        <f t="shared" si="8"/>
        <v>9.9484508583212516</v>
      </c>
      <c r="AG19" s="18">
        <f t="shared" si="9"/>
        <v>186.53345359352346</v>
      </c>
    </row>
    <row r="20" spans="1:33">
      <c r="A20" s="2"/>
      <c r="B20" s="2"/>
      <c r="C20" s="2"/>
      <c r="D20" s="2"/>
      <c r="E20" s="2"/>
      <c r="F20" s="2"/>
      <c r="G20" s="2"/>
      <c r="H20" s="2"/>
      <c r="I20" s="2"/>
      <c r="J20" s="2"/>
      <c r="P20" s="9">
        <v>65535</v>
      </c>
      <c r="Q20" s="24">
        <v>0.5</v>
      </c>
      <c r="R20" s="7">
        <f t="shared" si="10"/>
        <v>32767.5</v>
      </c>
      <c r="S20" s="10">
        <v>2.5</v>
      </c>
      <c r="T20" s="8">
        <f t="shared" si="11"/>
        <v>1.25</v>
      </c>
      <c r="U20" s="8">
        <f t="shared" si="12"/>
        <v>2.5</v>
      </c>
      <c r="V20" s="9">
        <v>0</v>
      </c>
      <c r="W20" s="9">
        <v>100</v>
      </c>
      <c r="X20" s="9">
        <v>0.5</v>
      </c>
      <c r="Y20" s="9">
        <v>4.5</v>
      </c>
      <c r="Z20" s="7">
        <f t="shared" si="13"/>
        <v>50</v>
      </c>
      <c r="AA20" s="9">
        <v>1</v>
      </c>
      <c r="AB20" s="9">
        <v>1</v>
      </c>
      <c r="AC20" s="9">
        <v>9.8066499999999994</v>
      </c>
      <c r="AD20" s="9">
        <v>1025</v>
      </c>
      <c r="AE20" s="9">
        <f t="shared" si="7"/>
        <v>9.9484508583212516E-5</v>
      </c>
      <c r="AF20" s="9">
        <f t="shared" si="8"/>
        <v>9.9484508583212516</v>
      </c>
      <c r="AG20" s="18">
        <f t="shared" si="9"/>
        <v>497.42254291606258</v>
      </c>
    </row>
    <row r="21" spans="1:33">
      <c r="A21" s="2"/>
      <c r="B21" s="2"/>
      <c r="C21" s="2"/>
      <c r="D21" s="2"/>
      <c r="E21" s="2"/>
      <c r="F21" s="2"/>
      <c r="G21" s="2"/>
      <c r="H21" s="2"/>
      <c r="I21" s="2"/>
      <c r="J21" s="2"/>
      <c r="P21" s="9">
        <v>65535</v>
      </c>
      <c r="Q21" s="24">
        <v>0.75</v>
      </c>
      <c r="R21" s="7">
        <f t="shared" si="10"/>
        <v>49151.25</v>
      </c>
      <c r="S21" s="10">
        <v>2.5</v>
      </c>
      <c r="T21" s="8">
        <f t="shared" si="11"/>
        <v>1.875</v>
      </c>
      <c r="U21" s="8">
        <f t="shared" si="12"/>
        <v>3.75</v>
      </c>
      <c r="V21" s="9">
        <v>0</v>
      </c>
      <c r="W21" s="9">
        <v>100</v>
      </c>
      <c r="X21" s="9">
        <v>0.5</v>
      </c>
      <c r="Y21" s="9">
        <v>4.5</v>
      </c>
      <c r="Z21" s="7">
        <f t="shared" si="13"/>
        <v>81.25</v>
      </c>
      <c r="AA21" s="9">
        <v>1</v>
      </c>
      <c r="AB21" s="9">
        <v>1</v>
      </c>
      <c r="AC21" s="9">
        <v>9.8066499999999994</v>
      </c>
      <c r="AD21" s="9">
        <v>1025</v>
      </c>
      <c r="AE21" s="9">
        <f t="shared" si="7"/>
        <v>9.9484508583212516E-5</v>
      </c>
      <c r="AF21" s="9">
        <f t="shared" si="8"/>
        <v>9.9484508583212516</v>
      </c>
      <c r="AG21" s="18">
        <f t="shared" si="9"/>
        <v>808.31163223860165</v>
      </c>
    </row>
    <row r="22" spans="1:33">
      <c r="A22" s="2"/>
      <c r="B22" s="2"/>
      <c r="C22" s="2"/>
      <c r="D22" s="2"/>
      <c r="E22" s="2"/>
      <c r="F22" s="2"/>
      <c r="G22" s="2"/>
      <c r="H22" s="2"/>
      <c r="I22" s="2"/>
      <c r="J22" s="2"/>
      <c r="N22" t="s">
        <v>29</v>
      </c>
      <c r="P22" s="9">
        <v>65535</v>
      </c>
      <c r="Q22" s="24">
        <v>0.9</v>
      </c>
      <c r="R22" s="7">
        <f t="shared" si="10"/>
        <v>58981.5</v>
      </c>
      <c r="S22" s="10">
        <v>2.5</v>
      </c>
      <c r="T22" s="8">
        <f t="shared" si="11"/>
        <v>2.25</v>
      </c>
      <c r="U22" s="8">
        <f t="shared" si="12"/>
        <v>4.5</v>
      </c>
      <c r="V22" s="9">
        <v>0</v>
      </c>
      <c r="W22" s="9">
        <v>100</v>
      </c>
      <c r="X22" s="9">
        <v>0.5</v>
      </c>
      <c r="Y22" s="9">
        <v>4.5</v>
      </c>
      <c r="Z22" s="7">
        <f xml:space="preserve"> (W22-V22)/(Y22-X22)*(U22-X22)+V22</f>
        <v>100</v>
      </c>
      <c r="AA22" s="9">
        <v>1</v>
      </c>
      <c r="AB22" s="9">
        <v>1</v>
      </c>
      <c r="AC22" s="9">
        <v>9.8066499999999994</v>
      </c>
      <c r="AD22" s="9">
        <v>1025</v>
      </c>
      <c r="AE22" s="9">
        <f t="shared" si="7"/>
        <v>9.9484508583212516E-5</v>
      </c>
      <c r="AF22" s="9">
        <f t="shared" si="8"/>
        <v>9.9484508583212516</v>
      </c>
      <c r="AG22" s="18">
        <f t="shared" si="9"/>
        <v>994.84508583212516</v>
      </c>
    </row>
    <row r="23" spans="1:33">
      <c r="A23" t="s">
        <v>13</v>
      </c>
      <c r="N23" s="11" t="s">
        <v>19</v>
      </c>
      <c r="P23" s="9">
        <v>65535</v>
      </c>
      <c r="Q23" s="24">
        <v>1</v>
      </c>
      <c r="R23" s="7">
        <f t="shared" si="10"/>
        <v>65535</v>
      </c>
      <c r="S23" s="10">
        <v>2.5</v>
      </c>
      <c r="T23" s="8">
        <f t="shared" si="11"/>
        <v>2.5</v>
      </c>
      <c r="U23" s="8">
        <f>T23*2</f>
        <v>5</v>
      </c>
      <c r="V23" s="9">
        <v>0</v>
      </c>
      <c r="W23" s="9">
        <v>100</v>
      </c>
      <c r="X23" s="9">
        <v>0.5</v>
      </c>
      <c r="Y23" s="9">
        <v>4.5</v>
      </c>
      <c r="Z23" s="7">
        <f t="shared" si="13"/>
        <v>112.5</v>
      </c>
      <c r="AA23" s="9">
        <v>1</v>
      </c>
      <c r="AB23" s="9">
        <v>1</v>
      </c>
      <c r="AC23" s="9">
        <v>9.8066499999999994</v>
      </c>
      <c r="AD23" s="9">
        <v>1025</v>
      </c>
      <c r="AE23" s="9">
        <f t="shared" si="7"/>
        <v>9.9484508583212516E-5</v>
      </c>
      <c r="AF23" s="9">
        <f t="shared" si="8"/>
        <v>9.9484508583212516</v>
      </c>
      <c r="AG23" s="18">
        <f t="shared" si="9"/>
        <v>1119.2007215611409</v>
      </c>
    </row>
    <row r="24" spans="1:33">
      <c r="A24" t="s">
        <v>14</v>
      </c>
      <c r="N24" s="6" t="s">
        <v>20</v>
      </c>
    </row>
    <row r="25" spans="1:33" ht="18">
      <c r="A25" t="s">
        <v>16</v>
      </c>
      <c r="N25" s="21" t="s">
        <v>28</v>
      </c>
      <c r="P25" s="73" t="s">
        <v>67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</row>
    <row r="26" spans="1:33" ht="126">
      <c r="A26" t="s">
        <v>15</v>
      </c>
      <c r="P26" s="27" t="s">
        <v>39</v>
      </c>
      <c r="Q26" s="20" t="s">
        <v>40</v>
      </c>
      <c r="R26" s="28" t="s">
        <v>38</v>
      </c>
      <c r="S26" s="9" t="s">
        <v>41</v>
      </c>
      <c r="T26" s="28" t="s">
        <v>35</v>
      </c>
      <c r="U26" s="28" t="s">
        <v>34</v>
      </c>
      <c r="V26" s="27" t="s">
        <v>63</v>
      </c>
      <c r="W26" s="27" t="s">
        <v>63</v>
      </c>
      <c r="X26" s="27" t="s">
        <v>63</v>
      </c>
      <c r="Y26" s="27" t="s">
        <v>63</v>
      </c>
      <c r="Z26" s="28" t="s">
        <v>44</v>
      </c>
      <c r="AA26" s="27" t="s">
        <v>63</v>
      </c>
      <c r="AB26" s="27" t="s">
        <v>64</v>
      </c>
      <c r="AC26" s="27" t="s">
        <v>65</v>
      </c>
      <c r="AD26" s="27" t="s">
        <v>66</v>
      </c>
      <c r="AE26" s="27" t="s">
        <v>50</v>
      </c>
      <c r="AF26" s="27" t="s">
        <v>46</v>
      </c>
      <c r="AG26" s="28" t="s">
        <v>45</v>
      </c>
    </row>
    <row r="27" spans="1:33" ht="42">
      <c r="P27" s="9">
        <v>65535</v>
      </c>
      <c r="Q27" s="20" t="s">
        <v>28</v>
      </c>
      <c r="R27" s="7" t="s">
        <v>42</v>
      </c>
      <c r="S27" s="10">
        <v>2.5</v>
      </c>
      <c r="T27" s="28" t="s">
        <v>36</v>
      </c>
      <c r="U27" s="28" t="s">
        <v>37</v>
      </c>
      <c r="V27" s="9">
        <v>0</v>
      </c>
      <c r="W27" s="9">
        <v>100</v>
      </c>
      <c r="X27" s="9">
        <v>0.5</v>
      </c>
      <c r="Y27" s="9">
        <v>4.5</v>
      </c>
      <c r="Z27" s="28" t="s">
        <v>43</v>
      </c>
      <c r="AA27" s="9">
        <v>1</v>
      </c>
      <c r="AB27" s="9">
        <v>1</v>
      </c>
      <c r="AC27" s="9">
        <v>9.8066499999999994</v>
      </c>
      <c r="AD27" s="9">
        <v>1025</v>
      </c>
      <c r="AE27" s="9">
        <f t="shared" ref="AE27" si="14">1/(AC27*AD27)</f>
        <v>9.9484508583212516E-5</v>
      </c>
      <c r="AF27" s="9">
        <f t="shared" ref="AF27" si="15">AE27*100000</f>
        <v>9.9484508583212516</v>
      </c>
      <c r="AG27" s="7" t="s">
        <v>105</v>
      </c>
    </row>
    <row r="28" spans="1:33">
      <c r="P28" s="26"/>
      <c r="T28" s="25"/>
      <c r="U28" s="25"/>
      <c r="Z28" s="25"/>
    </row>
    <row r="29" spans="1:33">
      <c r="P29" s="26"/>
      <c r="T29" s="25"/>
      <c r="U29" s="25"/>
      <c r="Z29" s="25"/>
    </row>
    <row r="54" spans="1:21" ht="20">
      <c r="A54" s="74" t="s">
        <v>79</v>
      </c>
      <c r="B54" s="75"/>
      <c r="C54" s="75"/>
      <c r="D54" s="75"/>
      <c r="E54" s="75"/>
      <c r="F54" s="76"/>
    </row>
    <row r="55" spans="1:21" ht="18">
      <c r="A55" s="63" t="s">
        <v>115</v>
      </c>
      <c r="B55" s="64"/>
      <c r="C55" s="63" t="s">
        <v>116</v>
      </c>
      <c r="D55" s="64"/>
      <c r="E55" s="65" t="s">
        <v>106</v>
      </c>
      <c r="F55" s="66"/>
      <c r="G55" s="65" t="s">
        <v>107</v>
      </c>
      <c r="H55" s="66"/>
      <c r="I55" s="65" t="s">
        <v>75</v>
      </c>
      <c r="J55" s="66"/>
    </row>
    <row r="56" spans="1:21" ht="18">
      <c r="A56" s="46" t="s">
        <v>71</v>
      </c>
      <c r="B56" s="47">
        <f>SLOPE(B4:J4,B7:J7)</f>
        <v>24.757064789158864</v>
      </c>
      <c r="C56" s="55"/>
      <c r="D56" s="47">
        <f>SLOPE(B4:J4,B8:J8)</f>
        <v>24.707885673451567</v>
      </c>
      <c r="E56" s="55" t="s">
        <v>68</v>
      </c>
      <c r="F56" s="55">
        <v>0.98641999999999996</v>
      </c>
      <c r="G56" s="55" t="s">
        <v>68</v>
      </c>
      <c r="H56" s="55">
        <v>0.57435000000000003</v>
      </c>
      <c r="I56" s="46" t="s">
        <v>80</v>
      </c>
      <c r="J56" s="47">
        <v>25</v>
      </c>
    </row>
    <row r="57" spans="1:21" ht="18">
      <c r="A57" s="48" t="s">
        <v>72</v>
      </c>
      <c r="B57" s="49">
        <f>INTERCEPT(B4:J4,B7:J7)</f>
        <v>-12.265421601044711</v>
      </c>
      <c r="C57" s="50"/>
      <c r="D57" s="49">
        <f>INTERCEPT(B4:J4,B8:J8)</f>
        <v>-12.311051159298685</v>
      </c>
      <c r="E57" s="50" t="s">
        <v>69</v>
      </c>
      <c r="F57" s="50">
        <v>23.185870000000001</v>
      </c>
      <c r="G57" s="50" t="s">
        <v>69</v>
      </c>
      <c r="H57" s="50">
        <v>23.214020000000001</v>
      </c>
      <c r="I57" s="48" t="s">
        <v>81</v>
      </c>
      <c r="J57" s="49">
        <v>-12.5</v>
      </c>
    </row>
    <row r="58" spans="1:21" ht="18">
      <c r="A58" s="48"/>
      <c r="B58" s="49"/>
      <c r="C58" s="50"/>
      <c r="D58" s="49"/>
      <c r="E58" s="50" t="s">
        <v>73</v>
      </c>
      <c r="F58" s="50">
        <v>-11.69</v>
      </c>
      <c r="G58" s="50" t="s">
        <v>73</v>
      </c>
      <c r="H58" s="50">
        <v>-11.49648</v>
      </c>
      <c r="I58" s="48"/>
      <c r="J58" s="49"/>
    </row>
    <row r="59" spans="1:21" ht="20">
      <c r="A59" s="56" t="s">
        <v>94</v>
      </c>
      <c r="B59" s="57">
        <f>CORREL(B7:J7,B4:J4)^2</f>
        <v>0.99993784683412679</v>
      </c>
      <c r="C59" s="57"/>
      <c r="D59" s="57">
        <f>CORREL(B8:J8,B4:J4)^2</f>
        <v>0.99984577358567372</v>
      </c>
      <c r="E59" s="51"/>
      <c r="F59" s="56">
        <v>0.99999000000000005</v>
      </c>
      <c r="G59" s="51"/>
      <c r="H59" s="56">
        <v>0.99999000000000005</v>
      </c>
      <c r="I59" s="51"/>
      <c r="J59" s="53"/>
    </row>
    <row r="60" spans="1:21" ht="20">
      <c r="A60" s="54"/>
      <c r="B60" s="54"/>
      <c r="C60" s="54"/>
      <c r="D60" s="54"/>
      <c r="E60" s="54"/>
      <c r="F60" s="54"/>
      <c r="N60" s="33"/>
      <c r="O60" s="33"/>
    </row>
    <row r="61" spans="1:21" ht="23">
      <c r="A61" s="33"/>
      <c r="B61" s="33"/>
      <c r="C61" s="33"/>
      <c r="D61" s="34" t="s">
        <v>101</v>
      </c>
      <c r="E61" s="34"/>
      <c r="F61" s="33"/>
      <c r="G61" s="33"/>
      <c r="H61" s="33"/>
      <c r="I61" s="33"/>
      <c r="J61" s="33"/>
      <c r="K61" s="33"/>
      <c r="L61" s="33"/>
      <c r="M61" s="33"/>
    </row>
    <row r="62" spans="1:21" s="25" customFormat="1" ht="72">
      <c r="A62"/>
      <c r="B62"/>
      <c r="C62"/>
      <c r="D62"/>
      <c r="E62"/>
      <c r="F62"/>
      <c r="G62"/>
      <c r="H62"/>
      <c r="I62"/>
      <c r="J62"/>
      <c r="K62"/>
      <c r="L62"/>
      <c r="M62"/>
      <c r="P62" s="42" t="s">
        <v>78</v>
      </c>
      <c r="Q62" s="42"/>
      <c r="R62" s="42" t="s">
        <v>122</v>
      </c>
      <c r="S62" s="42" t="s">
        <v>123</v>
      </c>
      <c r="T62" s="42" t="s">
        <v>124</v>
      </c>
      <c r="U62" s="42" t="s">
        <v>118</v>
      </c>
    </row>
    <row r="63" spans="1:21" ht="72">
      <c r="A63" s="42"/>
      <c r="B63" s="42" t="s">
        <v>125</v>
      </c>
      <c r="C63" s="42" t="s">
        <v>126</v>
      </c>
      <c r="D63" s="42" t="s">
        <v>127</v>
      </c>
      <c r="E63" s="43" t="s">
        <v>84</v>
      </c>
      <c r="F63" s="42"/>
      <c r="G63" s="42" t="s">
        <v>121</v>
      </c>
      <c r="H63" s="42" t="s">
        <v>120</v>
      </c>
      <c r="I63" s="42" t="s">
        <v>119</v>
      </c>
      <c r="J63" s="42" t="s">
        <v>117</v>
      </c>
      <c r="K63" s="44" t="s">
        <v>52</v>
      </c>
      <c r="L63" s="44" t="s">
        <v>51</v>
      </c>
      <c r="M63" s="44" t="s">
        <v>49</v>
      </c>
      <c r="N63" s="44" t="s">
        <v>48</v>
      </c>
      <c r="O63" s="42"/>
      <c r="T63" s="19"/>
    </row>
    <row r="64" spans="1:21">
      <c r="A64" t="s">
        <v>76</v>
      </c>
      <c r="K64" s="30"/>
      <c r="L64" s="30"/>
      <c r="M64" s="30"/>
      <c r="N64" s="30"/>
      <c r="P64">
        <f t="shared" ref="P64:P71" si="16">(A65*J$56+J$57)*N65</f>
        <v>0</v>
      </c>
      <c r="R64" s="32">
        <f t="shared" ref="R64:T71" si="17">$N65*G65</f>
        <v>-2.1013697158750082</v>
      </c>
      <c r="S64" s="32">
        <f t="shared" si="17"/>
        <v>0.42670574511445564</v>
      </c>
      <c r="T64" s="32">
        <f t="shared" si="17"/>
        <v>2.5280754609894638</v>
      </c>
      <c r="U64" s="32">
        <f>N65*J65</f>
        <v>-1.0403841196360861</v>
      </c>
    </row>
    <row r="65" spans="1:21">
      <c r="A65" s="23">
        <v>0.5</v>
      </c>
      <c r="B65" s="31">
        <f>A65*D$56+D$57</f>
        <v>4.2891677427098429E-2</v>
      </c>
      <c r="C65" s="31">
        <f t="shared" ref="C65:C72" si="18">A65^2*F$56+A65*F$57+F$58</f>
        <v>0.14954000000000178</v>
      </c>
      <c r="D65" s="31">
        <f>A65^2*H$56+A65*H$57+H$58</f>
        <v>0.25411750000000133</v>
      </c>
      <c r="E65" s="31">
        <f t="shared" ref="E65:E72" si="19">A65*J$56+J$57</f>
        <v>0</v>
      </c>
      <c r="G65" s="31">
        <f>B65-D65</f>
        <v>-0.2112258225729029</v>
      </c>
      <c r="H65" s="31">
        <f t="shared" ref="H65:H72" si="20">B65-E65</f>
        <v>4.2891677427098429E-2</v>
      </c>
      <c r="I65" s="31">
        <f>D65-E65</f>
        <v>0.25411750000000133</v>
      </c>
      <c r="J65" s="31">
        <f>C65-D65</f>
        <v>-0.10457749999999955</v>
      </c>
      <c r="K65" s="9">
        <v>9.8066499999999994</v>
      </c>
      <c r="L65" s="9">
        <v>1025</v>
      </c>
      <c r="M65" s="9">
        <f>1/(K65*L65)</f>
        <v>9.9484508583212516E-5</v>
      </c>
      <c r="N65" s="9">
        <f>M65*100000</f>
        <v>9.9484508583212516</v>
      </c>
      <c r="P65">
        <f t="shared" si="16"/>
        <v>62.177817864507823</v>
      </c>
      <c r="R65" s="32">
        <f t="shared" si="17"/>
        <v>-0.17154889008253466</v>
      </c>
      <c r="S65" s="32">
        <f t="shared" si="17"/>
        <v>-0.29981551055522515</v>
      </c>
      <c r="T65" s="32">
        <f t="shared" si="17"/>
        <v>-0.12826662047269047</v>
      </c>
      <c r="U65" s="32">
        <f t="shared" ref="U65:U71" si="21">N66*J66</f>
        <v>0.17068432781987328</v>
      </c>
    </row>
    <row r="66" spans="1:21">
      <c r="A66" s="23">
        <v>0.75</v>
      </c>
      <c r="B66" s="31">
        <f t="shared" ref="B66:B72" si="22">A66*D$56+D$57</f>
        <v>6.2198630957899894</v>
      </c>
      <c r="C66" s="31">
        <f t="shared" si="18"/>
        <v>6.2542637500000016</v>
      </c>
      <c r="D66" s="31">
        <f t="shared" ref="D66:D72" si="23">A66^2*H$56+A66*H$57+H$58</f>
        <v>6.2371068750000003</v>
      </c>
      <c r="E66" s="31">
        <f t="shared" si="19"/>
        <v>6.25</v>
      </c>
      <c r="G66" s="31">
        <f>B66-D66</f>
        <v>-1.7243779210010857E-2</v>
      </c>
      <c r="H66" s="31">
        <f t="shared" si="20"/>
        <v>-3.0136904210010584E-2</v>
      </c>
      <c r="I66" s="31">
        <f t="shared" ref="I66:I72" si="24">D66-E66</f>
        <v>-1.2893124999999728E-2</v>
      </c>
      <c r="J66" s="31">
        <f t="shared" ref="J66:J72" si="25">C66-D66</f>
        <v>1.7156875000001293E-2</v>
      </c>
      <c r="K66" s="9">
        <v>9.8066499999999994</v>
      </c>
      <c r="L66" s="9">
        <v>1025</v>
      </c>
      <c r="M66" s="9">
        <f>1/(K66*L66)</f>
        <v>9.9484508583212516E-5</v>
      </c>
      <c r="N66" s="9">
        <f>M66*100000</f>
        <v>9.9484508583212516</v>
      </c>
      <c r="P66">
        <f t="shared" si="16"/>
        <v>124.35563572901565</v>
      </c>
      <c r="R66" s="32">
        <f t="shared" si="17"/>
        <v>1.0440353419003432</v>
      </c>
      <c r="S66" s="32">
        <f t="shared" si="17"/>
        <v>-1.0263367662248881</v>
      </c>
      <c r="T66" s="32">
        <f t="shared" si="17"/>
        <v>-2.0703721081252313</v>
      </c>
      <c r="U66" s="32">
        <f t="shared" si="21"/>
        <v>1.8941850434243697</v>
      </c>
    </row>
    <row r="67" spans="1:21">
      <c r="A67" s="23">
        <v>1</v>
      </c>
      <c r="B67" s="31">
        <f t="shared" si="22"/>
        <v>12.396834514152882</v>
      </c>
      <c r="C67" s="31">
        <f t="shared" si="18"/>
        <v>12.482290000000001</v>
      </c>
      <c r="D67" s="31">
        <f>A67^2*H$56+A67*H$57+H$58</f>
        <v>12.29189</v>
      </c>
      <c r="E67" s="31">
        <f t="shared" si="19"/>
        <v>12.5</v>
      </c>
      <c r="G67" s="31">
        <f t="shared" ref="G67:G72" si="26">B67-D67</f>
        <v>0.10494451415288175</v>
      </c>
      <c r="H67" s="31">
        <f t="shared" si="20"/>
        <v>-0.10316548584711782</v>
      </c>
      <c r="I67" s="31">
        <f t="shared" si="24"/>
        <v>-0.20810999999999957</v>
      </c>
      <c r="J67" s="31">
        <f t="shared" si="25"/>
        <v>0.19040000000000035</v>
      </c>
      <c r="K67" s="9">
        <v>9.8066499999999994</v>
      </c>
      <c r="L67" s="9">
        <v>1025</v>
      </c>
      <c r="M67" s="9">
        <f>1/(K67*L67)</f>
        <v>9.9484508583212516E-5</v>
      </c>
      <c r="N67" s="9">
        <f>M67*100000</f>
        <v>9.9484508583212516</v>
      </c>
      <c r="P67">
        <f t="shared" si="16"/>
        <v>186.53345359352346</v>
      </c>
      <c r="R67" s="32">
        <f t="shared" si="17"/>
        <v>1.5453829800736254</v>
      </c>
      <c r="S67" s="32">
        <f t="shared" si="17"/>
        <v>-1.7528580218945513</v>
      </c>
      <c r="T67" s="32">
        <f t="shared" si="17"/>
        <v>-3.2982410019681767</v>
      </c>
      <c r="U67" s="32">
        <f t="shared" si="21"/>
        <v>4.1301180271774207</v>
      </c>
    </row>
    <row r="68" spans="1:21">
      <c r="A68" s="23">
        <v>1.25</v>
      </c>
      <c r="B68" s="31">
        <f t="shared" si="22"/>
        <v>18.573805932515775</v>
      </c>
      <c r="C68" s="31">
        <f t="shared" si="18"/>
        <v>18.833618749999999</v>
      </c>
      <c r="D68" s="31">
        <f t="shared" si="23"/>
        <v>18.418466875</v>
      </c>
      <c r="E68" s="31">
        <f t="shared" si="19"/>
        <v>18.75</v>
      </c>
      <c r="G68" s="31">
        <f>B68-D68</f>
        <v>0.15533905751577493</v>
      </c>
      <c r="H68" s="31">
        <f t="shared" si="20"/>
        <v>-0.17619406748422506</v>
      </c>
      <c r="I68" s="31">
        <f t="shared" si="24"/>
        <v>-0.33153312499999998</v>
      </c>
      <c r="J68" s="31">
        <f t="shared" si="25"/>
        <v>0.41515187499999939</v>
      </c>
      <c r="K68" s="9">
        <v>9.8066499999999994</v>
      </c>
      <c r="L68" s="9">
        <v>1025</v>
      </c>
      <c r="M68" s="9">
        <f t="shared" ref="M68:M71" si="27">1/(K68*L68)</f>
        <v>9.9484508583212516E-5</v>
      </c>
      <c r="N68" s="9">
        <f t="shared" ref="N68:N71" si="28">M68*100000</f>
        <v>9.9484508583212516</v>
      </c>
      <c r="P68">
        <f t="shared" si="16"/>
        <v>248.71127145803129</v>
      </c>
      <c r="R68" s="32">
        <f t="shared" si="17"/>
        <v>1.332494024437241</v>
      </c>
      <c r="S68" s="32">
        <f t="shared" si="17"/>
        <v>-2.4793792775642496</v>
      </c>
      <c r="T68" s="32">
        <f t="shared" si="17"/>
        <v>-3.8118733020014908</v>
      </c>
      <c r="U68" s="32">
        <f t="shared" si="21"/>
        <v>6.8784832790790977</v>
      </c>
    </row>
    <row r="69" spans="1:21">
      <c r="A69" s="23">
        <v>1.5</v>
      </c>
      <c r="B69" s="31">
        <f t="shared" si="22"/>
        <v>24.750777350878664</v>
      </c>
      <c r="C69" s="31">
        <f t="shared" si="18"/>
        <v>25.308250000000008</v>
      </c>
      <c r="D69" s="31">
        <f t="shared" si="23"/>
        <v>24.616837500000003</v>
      </c>
      <c r="E69" s="31">
        <f t="shared" si="19"/>
        <v>25</v>
      </c>
      <c r="G69" s="31">
        <f t="shared" si="26"/>
        <v>0.13393985087866156</v>
      </c>
      <c r="H69" s="31">
        <f t="shared" si="20"/>
        <v>-0.24922264912133585</v>
      </c>
      <c r="I69" s="31">
        <f>D69-E69</f>
        <v>-0.38316249999999741</v>
      </c>
      <c r="J69" s="31">
        <f t="shared" si="25"/>
        <v>0.69141250000000554</v>
      </c>
      <c r="K69" s="9">
        <v>9.8066499999999994</v>
      </c>
      <c r="L69" s="9">
        <v>1025</v>
      </c>
      <c r="M69" s="9">
        <f t="shared" si="27"/>
        <v>9.9484508583212516E-5</v>
      </c>
      <c r="N69" s="9">
        <f t="shared" si="28"/>
        <v>9.9484508583212516</v>
      </c>
      <c r="P69">
        <f t="shared" si="16"/>
        <v>310.88908932253912</v>
      </c>
      <c r="R69" s="32">
        <f t="shared" si="17"/>
        <v>0.40536847499134937</v>
      </c>
      <c r="S69" s="32">
        <f t="shared" si="17"/>
        <v>-3.2059005332338777</v>
      </c>
      <c r="T69" s="32">
        <f t="shared" si="17"/>
        <v>-3.6112690082252268</v>
      </c>
      <c r="U69" s="32">
        <f t="shared" si="21"/>
        <v>10.139280799129223</v>
      </c>
    </row>
    <row r="70" spans="1:21">
      <c r="A70" s="23">
        <v>1.75</v>
      </c>
      <c r="B70" s="31">
        <f t="shared" si="22"/>
        <v>30.92774876924156</v>
      </c>
      <c r="C70" s="31">
        <f t="shared" si="18"/>
        <v>31.906183750000004</v>
      </c>
      <c r="D70" s="31">
        <f t="shared" si="23"/>
        <v>30.887001875000003</v>
      </c>
      <c r="E70" s="31">
        <f t="shared" si="19"/>
        <v>31.25</v>
      </c>
      <c r="G70" s="31">
        <f t="shared" si="26"/>
        <v>4.0746894241557641E-2</v>
      </c>
      <c r="H70" s="31">
        <f t="shared" si="20"/>
        <v>-0.32225123075843953</v>
      </c>
      <c r="I70" s="31">
        <f t="shared" si="24"/>
        <v>-0.36299812499999717</v>
      </c>
      <c r="J70" s="31">
        <f t="shared" si="25"/>
        <v>1.019181875000001</v>
      </c>
      <c r="K70" s="9">
        <v>9.8066499999999994</v>
      </c>
      <c r="L70" s="9">
        <v>1025</v>
      </c>
      <c r="M70" s="9">
        <f t="shared" si="27"/>
        <v>9.9484508583212516E-5</v>
      </c>
      <c r="N70" s="9">
        <f t="shared" si="28"/>
        <v>9.9484508583212516</v>
      </c>
      <c r="P70">
        <f t="shared" si="16"/>
        <v>373.06690718704692</v>
      </c>
      <c r="R70" s="32">
        <f t="shared" si="17"/>
        <v>-1.2359936682642618</v>
      </c>
      <c r="S70" s="32">
        <f t="shared" si="17"/>
        <v>-3.932421788903576</v>
      </c>
      <c r="T70" s="32">
        <f t="shared" si="17"/>
        <v>-2.6964281206393141</v>
      </c>
      <c r="U70" s="32">
        <f t="shared" si="21"/>
        <v>13.912510587327938</v>
      </c>
    </row>
    <row r="71" spans="1:21">
      <c r="A71" s="23">
        <v>2</v>
      </c>
      <c r="B71" s="31">
        <f t="shared" si="22"/>
        <v>37.10472018760445</v>
      </c>
      <c r="C71" s="31">
        <f t="shared" si="18"/>
        <v>38.627420000000008</v>
      </c>
      <c r="D71" s="31">
        <f t="shared" si="23"/>
        <v>37.228960000000008</v>
      </c>
      <c r="E71" s="31">
        <f t="shared" si="19"/>
        <v>37.5</v>
      </c>
      <c r="G71" s="31">
        <f t="shared" si="26"/>
        <v>-0.12423981239555815</v>
      </c>
      <c r="H71" s="31">
        <f t="shared" si="20"/>
        <v>-0.39527981239555032</v>
      </c>
      <c r="I71" s="31">
        <f t="shared" si="24"/>
        <v>-0.27103999999999218</v>
      </c>
      <c r="J71" s="31">
        <f t="shared" si="25"/>
        <v>1.39846</v>
      </c>
      <c r="K71" s="9">
        <v>9.8066499999999994</v>
      </c>
      <c r="L71" s="9">
        <v>1025</v>
      </c>
      <c r="M71" s="9">
        <f t="shared" si="27"/>
        <v>9.9484508583212516E-5</v>
      </c>
      <c r="N71" s="9">
        <f t="shared" si="28"/>
        <v>9.9484508583212516</v>
      </c>
      <c r="P71">
        <f t="shared" si="16"/>
        <v>404.15581611930082</v>
      </c>
      <c r="R71" s="32">
        <f t="shared" si="17"/>
        <v>-2.3245134625705708</v>
      </c>
      <c r="S71" s="32">
        <f t="shared" si="17"/>
        <v>-4.2956824167383898</v>
      </c>
      <c r="T71" s="32">
        <f t="shared" si="17"/>
        <v>-1.971168954167819</v>
      </c>
      <c r="U71" s="32">
        <f t="shared" si="21"/>
        <v>15.991287581983078</v>
      </c>
    </row>
    <row r="72" spans="1:21">
      <c r="A72" s="23">
        <v>2.125</v>
      </c>
      <c r="B72" s="31">
        <f t="shared" si="22"/>
        <v>40.193205896785898</v>
      </c>
      <c r="C72" s="31">
        <f t="shared" si="18"/>
        <v>42.034276562500011</v>
      </c>
      <c r="D72" s="31">
        <f t="shared" si="23"/>
        <v>40.426861718750004</v>
      </c>
      <c r="E72" s="31">
        <f t="shared" si="19"/>
        <v>40.625</v>
      </c>
      <c r="G72" s="31">
        <f t="shared" si="26"/>
        <v>-0.23365582196410628</v>
      </c>
      <c r="H72" s="31">
        <f t="shared" si="20"/>
        <v>-0.43179410321410217</v>
      </c>
      <c r="I72" s="31">
        <f t="shared" si="24"/>
        <v>-0.19813828124999588</v>
      </c>
      <c r="J72" s="31">
        <f t="shared" si="25"/>
        <v>1.6074148437500071</v>
      </c>
      <c r="K72" s="9">
        <v>9.8066499999999994</v>
      </c>
      <c r="L72" s="9">
        <v>1025</v>
      </c>
      <c r="M72" s="9">
        <f>1/(K72*L72)</f>
        <v>9.9484508583212516E-5</v>
      </c>
      <c r="N72" s="9">
        <f>M72*100000</f>
        <v>9.9484508583212516</v>
      </c>
    </row>
  </sheetData>
  <mergeCells count="10">
    <mergeCell ref="O2:AG2"/>
    <mergeCell ref="B3:J3"/>
    <mergeCell ref="P14:AG14"/>
    <mergeCell ref="P25:AG25"/>
    <mergeCell ref="A54:F54"/>
    <mergeCell ref="A55:B55"/>
    <mergeCell ref="E55:F55"/>
    <mergeCell ref="I55:J55"/>
    <mergeCell ref="G55:H55"/>
    <mergeCell ref="C55:D55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opLeftCell="A24" workbookViewId="0">
      <selection activeCell="I64" sqref="I64:L71"/>
    </sheetView>
  </sheetViews>
  <sheetFormatPr baseColWidth="10" defaultColWidth="8.83203125" defaultRowHeight="14" x14ac:dyDescent="0"/>
  <cols>
    <col min="1" max="1" width="38.5" customWidth="1"/>
    <col min="2" max="2" width="12.6640625" customWidth="1"/>
    <col min="3" max="3" width="17.1640625" customWidth="1"/>
    <col min="4" max="4" width="17" customWidth="1"/>
    <col min="5" max="5" width="12.6640625" customWidth="1"/>
    <col min="6" max="6" width="17" customWidth="1"/>
    <col min="7" max="7" width="18.33203125" customWidth="1"/>
    <col min="8" max="8" width="20.1640625" customWidth="1"/>
    <col min="9" max="10" width="12.6640625" customWidth="1"/>
    <col min="11" max="11" width="14.6640625" customWidth="1"/>
    <col min="12" max="12" width="15.5" customWidth="1"/>
    <col min="13" max="13" width="14.6640625" customWidth="1"/>
    <col min="14" max="14" width="13.5" customWidth="1"/>
    <col min="15" max="15" width="13.6640625" customWidth="1"/>
    <col min="16" max="16" width="14.33203125" customWidth="1"/>
    <col min="17" max="17" width="19.83203125" customWidth="1"/>
    <col min="18" max="18" width="20.1640625" customWidth="1"/>
    <col min="19" max="19" width="17.5" customWidth="1"/>
  </cols>
  <sheetData>
    <row r="1" spans="1:33">
      <c r="A1" s="1">
        <v>42276</v>
      </c>
    </row>
    <row r="2" spans="1:33" ht="18">
      <c r="A2" t="s">
        <v>5</v>
      </c>
      <c r="O2" s="69" t="s">
        <v>26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70"/>
    </row>
    <row r="3" spans="1:33">
      <c r="A3" s="3"/>
      <c r="B3" s="71" t="s">
        <v>25</v>
      </c>
      <c r="C3" s="71"/>
      <c r="D3" s="71"/>
      <c r="E3" s="71"/>
      <c r="F3" s="71"/>
      <c r="G3" s="71"/>
      <c r="H3" s="71"/>
      <c r="I3" s="71"/>
      <c r="J3" s="71"/>
      <c r="K3" s="14" t="s">
        <v>7</v>
      </c>
      <c r="L3" s="14" t="s">
        <v>23</v>
      </c>
      <c r="M3" s="14" t="s">
        <v>31</v>
      </c>
      <c r="P3" s="14" t="s">
        <v>18</v>
      </c>
      <c r="Q3" s="14" t="s">
        <v>33</v>
      </c>
      <c r="R3" s="14" t="s">
        <v>17</v>
      </c>
      <c r="S3" s="14" t="s">
        <v>62</v>
      </c>
      <c r="T3" s="14" t="s">
        <v>61</v>
      </c>
      <c r="U3" s="14" t="s">
        <v>60</v>
      </c>
      <c r="V3" s="14" t="s">
        <v>59</v>
      </c>
      <c r="W3" s="14" t="s">
        <v>58</v>
      </c>
      <c r="X3" s="14" t="s">
        <v>57</v>
      </c>
      <c r="Y3" s="14" t="s">
        <v>56</v>
      </c>
      <c r="Z3" s="14" t="s">
        <v>55</v>
      </c>
      <c r="AA3" s="19" t="s">
        <v>54</v>
      </c>
      <c r="AB3" s="19" t="s">
        <v>53</v>
      </c>
      <c r="AC3" s="19" t="s">
        <v>52</v>
      </c>
      <c r="AD3" s="19" t="s">
        <v>51</v>
      </c>
      <c r="AE3" s="19" t="s">
        <v>49</v>
      </c>
      <c r="AF3" s="19" t="s">
        <v>48</v>
      </c>
      <c r="AG3" s="19" t="s">
        <v>47</v>
      </c>
    </row>
    <row r="4" spans="1:33" ht="28">
      <c r="A4" s="15" t="s">
        <v>22</v>
      </c>
      <c r="B4" s="23">
        <v>0</v>
      </c>
      <c r="C4" s="23">
        <v>5</v>
      </c>
      <c r="D4" s="23">
        <v>10</v>
      </c>
      <c r="E4" s="23">
        <v>15</v>
      </c>
      <c r="F4" s="23">
        <v>20</v>
      </c>
      <c r="G4" s="23">
        <v>25</v>
      </c>
      <c r="H4" s="23">
        <v>30</v>
      </c>
      <c r="I4" s="23">
        <v>35</v>
      </c>
      <c r="J4" s="23">
        <v>40</v>
      </c>
      <c r="K4" s="14"/>
      <c r="L4" s="14"/>
      <c r="M4" s="14"/>
      <c r="P4" s="9">
        <v>65535</v>
      </c>
      <c r="Q4" s="24">
        <v>0</v>
      </c>
      <c r="R4" s="7">
        <f>P4*Q4</f>
        <v>0</v>
      </c>
      <c r="S4" s="10">
        <v>2.5</v>
      </c>
      <c r="T4" s="8">
        <f>S4 * R4/P4</f>
        <v>0</v>
      </c>
      <c r="U4" s="8">
        <f>T4*2</f>
        <v>0</v>
      </c>
      <c r="V4" s="9">
        <v>0</v>
      </c>
      <c r="W4" s="9">
        <v>70</v>
      </c>
      <c r="X4" s="9">
        <v>0.5</v>
      </c>
      <c r="Y4" s="9">
        <v>4.5</v>
      </c>
      <c r="Z4" s="7">
        <f xml:space="preserve"> (W4-V4)/(Y4-X4)*(U4-X4)+V4</f>
        <v>-8.75</v>
      </c>
      <c r="AA4" s="9">
        <v>0</v>
      </c>
      <c r="AB4" s="9">
        <v>1</v>
      </c>
      <c r="AC4" s="9">
        <v>9.8066499999999994</v>
      </c>
      <c r="AD4" s="9">
        <v>1025</v>
      </c>
      <c r="AE4" s="9">
        <f>1/(AC4*AD4)</f>
        <v>9.9484508583212516E-5</v>
      </c>
      <c r="AF4" s="9">
        <f>AE4*100000</f>
        <v>9.9484508583212516</v>
      </c>
      <c r="AG4" s="18">
        <f xml:space="preserve"> AF4* (Z4+AA4-AB4)</f>
        <v>-96.997395868632196</v>
      </c>
    </row>
    <row r="5" spans="1:3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P5" s="9">
        <v>65535</v>
      </c>
      <c r="Q5" s="24">
        <v>0.1</v>
      </c>
      <c r="R5" s="7">
        <f t="shared" ref="R5:R11" si="0">P5*Q5</f>
        <v>6553.5</v>
      </c>
      <c r="S5" s="10">
        <v>2.5</v>
      </c>
      <c r="T5" s="8">
        <f t="shared" ref="T5:T11" si="1">S5 * R5/P5</f>
        <v>0.25</v>
      </c>
      <c r="U5" s="8">
        <f t="shared" ref="U5:U11" si="2">T5*2</f>
        <v>0.5</v>
      </c>
      <c r="V5" s="9">
        <v>0</v>
      </c>
      <c r="W5" s="9">
        <v>70</v>
      </c>
      <c r="X5" s="9">
        <v>0.5</v>
      </c>
      <c r="Y5" s="9">
        <v>4.5</v>
      </c>
      <c r="Z5" s="7">
        <f t="shared" ref="Z5:Z11" si="3" xml:space="preserve"> (W5-V5)/(Y5-X5)*(U5-X5)+V5</f>
        <v>0</v>
      </c>
      <c r="AA5" s="9">
        <v>0</v>
      </c>
      <c r="AB5" s="9">
        <v>1</v>
      </c>
      <c r="AC5" s="9">
        <v>9.8066499999999994</v>
      </c>
      <c r="AD5" s="9">
        <v>1025</v>
      </c>
      <c r="AE5" s="9">
        <f>1/(AC5*AD5)</f>
        <v>9.9484508583212516E-5</v>
      </c>
      <c r="AF5" s="9">
        <f>AE5*100000</f>
        <v>9.9484508583212516</v>
      </c>
      <c r="AG5" s="18">
        <f t="shared" ref="AG5:AG11" si="4" xml:space="preserve"> AF5* (Z5+AA5-AB5)</f>
        <v>-9.9484508583212516</v>
      </c>
    </row>
    <row r="6" spans="1:33">
      <c r="A6" s="23" t="s">
        <v>1</v>
      </c>
      <c r="B6" s="4"/>
      <c r="C6" s="4"/>
      <c r="D6" s="4"/>
      <c r="E6" s="4"/>
      <c r="F6" s="4"/>
      <c r="G6" s="4"/>
      <c r="H6" s="4"/>
      <c r="I6" s="4"/>
      <c r="J6" s="4"/>
      <c r="K6" s="3"/>
      <c r="L6" s="3"/>
      <c r="M6" s="3" t="s">
        <v>32</v>
      </c>
      <c r="P6" s="9">
        <v>65535</v>
      </c>
      <c r="Q6" s="24">
        <v>0.11142858</v>
      </c>
      <c r="R6" s="7">
        <f t="shared" si="0"/>
        <v>7302.4719902999996</v>
      </c>
      <c r="S6" s="10">
        <v>2.5</v>
      </c>
      <c r="T6" s="8">
        <f t="shared" si="1"/>
        <v>0.27857144999999994</v>
      </c>
      <c r="U6" s="8">
        <f t="shared" si="2"/>
        <v>0.55714289999999989</v>
      </c>
      <c r="V6" s="9">
        <v>0</v>
      </c>
      <c r="W6" s="9">
        <v>70</v>
      </c>
      <c r="X6" s="9">
        <v>0.5</v>
      </c>
      <c r="Y6" s="9">
        <v>4.5</v>
      </c>
      <c r="Z6" s="7">
        <f t="shared" si="3"/>
        <v>1.0000007499999981</v>
      </c>
      <c r="AA6" s="9">
        <v>0</v>
      </c>
      <c r="AB6" s="9">
        <v>1</v>
      </c>
      <c r="AC6" s="9">
        <v>9.8066499999999994</v>
      </c>
      <c r="AD6" s="9">
        <v>1025</v>
      </c>
      <c r="AE6" s="9">
        <f>1/(AC6*AD6)</f>
        <v>9.9484508583212516E-5</v>
      </c>
      <c r="AF6" s="9">
        <f>AE6*100000</f>
        <v>9.9484508583212516</v>
      </c>
      <c r="AG6" s="18">
        <f t="shared" si="4"/>
        <v>7.4613381249028709E-6</v>
      </c>
    </row>
    <row r="7" spans="1:33">
      <c r="A7" s="23" t="s">
        <v>2</v>
      </c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 t="s">
        <v>32</v>
      </c>
      <c r="P7" s="9">
        <v>65535</v>
      </c>
      <c r="Q7" s="24">
        <v>0.25</v>
      </c>
      <c r="R7" s="7">
        <f t="shared" si="0"/>
        <v>16383.75</v>
      </c>
      <c r="S7" s="10">
        <v>2.5</v>
      </c>
      <c r="T7" s="8">
        <f t="shared" si="1"/>
        <v>0.625</v>
      </c>
      <c r="U7" s="8">
        <f t="shared" si="2"/>
        <v>1.25</v>
      </c>
      <c r="V7" s="9">
        <v>0</v>
      </c>
      <c r="W7" s="9">
        <v>70</v>
      </c>
      <c r="X7" s="9">
        <v>0.5</v>
      </c>
      <c r="Y7" s="9">
        <v>4.5</v>
      </c>
      <c r="Z7" s="7">
        <f t="shared" si="3"/>
        <v>13.125</v>
      </c>
      <c r="AA7" s="9">
        <v>0</v>
      </c>
      <c r="AB7" s="9">
        <v>1</v>
      </c>
      <c r="AC7" s="9">
        <v>9.8066499999999994</v>
      </c>
      <c r="AD7" s="9">
        <v>1025</v>
      </c>
      <c r="AE7" s="9">
        <f t="shared" ref="AE7:AE11" si="5">1/(AC7*AD7)</f>
        <v>9.9484508583212516E-5</v>
      </c>
      <c r="AF7" s="9">
        <f t="shared" ref="AF7:AF11" si="6">AE7*100000</f>
        <v>9.9484508583212516</v>
      </c>
      <c r="AG7" s="18">
        <f t="shared" si="4"/>
        <v>120.62496665714518</v>
      </c>
    </row>
    <row r="8" spans="1:33">
      <c r="A8" s="23" t="s">
        <v>3</v>
      </c>
      <c r="B8" s="4">
        <v>0.52800000000000002</v>
      </c>
      <c r="C8" s="4">
        <v>0.73399999999999999</v>
      </c>
      <c r="D8" s="4">
        <v>0.94</v>
      </c>
      <c r="E8" s="4">
        <v>1.1499999999999999</v>
      </c>
      <c r="F8" s="4"/>
      <c r="G8" s="4"/>
      <c r="H8" s="4"/>
      <c r="I8" s="4"/>
      <c r="J8" s="4"/>
      <c r="K8" s="3"/>
      <c r="L8" s="3"/>
      <c r="M8" s="3" t="s">
        <v>32</v>
      </c>
      <c r="P8" s="9">
        <v>65535</v>
      </c>
      <c r="Q8" s="24">
        <v>0.5</v>
      </c>
      <c r="R8" s="7">
        <f t="shared" si="0"/>
        <v>32767.5</v>
      </c>
      <c r="S8" s="10">
        <v>2.5</v>
      </c>
      <c r="T8" s="8">
        <f t="shared" si="1"/>
        <v>1.25</v>
      </c>
      <c r="U8" s="8">
        <f t="shared" si="2"/>
        <v>2.5</v>
      </c>
      <c r="V8" s="9">
        <v>0</v>
      </c>
      <c r="W8" s="9">
        <v>70</v>
      </c>
      <c r="X8" s="9">
        <v>0.5</v>
      </c>
      <c r="Y8" s="9">
        <v>4.5</v>
      </c>
      <c r="Z8" s="7">
        <f t="shared" si="3"/>
        <v>35</v>
      </c>
      <c r="AA8" s="9">
        <v>0</v>
      </c>
      <c r="AB8" s="9">
        <v>1</v>
      </c>
      <c r="AC8" s="9">
        <v>9.8066499999999994</v>
      </c>
      <c r="AD8" s="9">
        <v>1025</v>
      </c>
      <c r="AE8" s="9">
        <f t="shared" si="5"/>
        <v>9.9484508583212516E-5</v>
      </c>
      <c r="AF8" s="9">
        <f t="shared" si="6"/>
        <v>9.9484508583212516</v>
      </c>
      <c r="AG8" s="18">
        <f t="shared" si="4"/>
        <v>338.24732918292256</v>
      </c>
    </row>
    <row r="9" spans="1:33">
      <c r="A9" s="23" t="s">
        <v>4</v>
      </c>
      <c r="B9" s="4"/>
      <c r="C9" s="4"/>
      <c r="D9" s="4"/>
      <c r="E9" s="4"/>
      <c r="F9" s="4"/>
      <c r="G9" s="4"/>
      <c r="H9" s="4"/>
      <c r="I9" s="4"/>
      <c r="J9" s="4"/>
      <c r="K9" s="3"/>
      <c r="L9" s="3"/>
      <c r="M9" s="3" t="s">
        <v>32</v>
      </c>
      <c r="P9" s="9">
        <v>65535</v>
      </c>
      <c r="Q9" s="24">
        <v>0.75</v>
      </c>
      <c r="R9" s="7">
        <f t="shared" si="0"/>
        <v>49151.25</v>
      </c>
      <c r="S9" s="10">
        <v>2.5</v>
      </c>
      <c r="T9" s="8">
        <f t="shared" si="1"/>
        <v>1.875</v>
      </c>
      <c r="U9" s="8">
        <f t="shared" si="2"/>
        <v>3.75</v>
      </c>
      <c r="V9" s="9">
        <v>0</v>
      </c>
      <c r="W9" s="9">
        <v>70</v>
      </c>
      <c r="X9" s="9">
        <v>0.5</v>
      </c>
      <c r="Y9" s="9">
        <v>4.5</v>
      </c>
      <c r="Z9" s="7">
        <f t="shared" si="3"/>
        <v>56.875</v>
      </c>
      <c r="AA9" s="9">
        <v>0</v>
      </c>
      <c r="AB9" s="9">
        <v>1</v>
      </c>
      <c r="AC9" s="9">
        <v>9.8066499999999994</v>
      </c>
      <c r="AD9" s="9">
        <v>1025</v>
      </c>
      <c r="AE9" s="9">
        <f t="shared" si="5"/>
        <v>9.9484508583212516E-5</v>
      </c>
      <c r="AF9" s="9">
        <f t="shared" si="6"/>
        <v>9.9484508583212516</v>
      </c>
      <c r="AG9" s="18">
        <f t="shared" si="4"/>
        <v>555.86969170869997</v>
      </c>
    </row>
    <row r="10" spans="1:33">
      <c r="A10" s="14"/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  <c r="P10" s="9">
        <v>65535</v>
      </c>
      <c r="Q10" s="24">
        <v>0.9</v>
      </c>
      <c r="R10" s="7">
        <f t="shared" si="0"/>
        <v>58981.5</v>
      </c>
      <c r="S10" s="10">
        <v>2.5</v>
      </c>
      <c r="T10" s="8">
        <f t="shared" si="1"/>
        <v>2.25</v>
      </c>
      <c r="U10" s="8">
        <f t="shared" si="2"/>
        <v>4.5</v>
      </c>
      <c r="V10" s="9">
        <v>0</v>
      </c>
      <c r="W10" s="9">
        <v>70</v>
      </c>
      <c r="X10" s="9">
        <v>0.5</v>
      </c>
      <c r="Y10" s="9">
        <v>4.5</v>
      </c>
      <c r="Z10" s="7">
        <f t="shared" si="3"/>
        <v>70</v>
      </c>
      <c r="AA10" s="9">
        <v>0</v>
      </c>
      <c r="AB10" s="9">
        <v>1</v>
      </c>
      <c r="AC10" s="9">
        <v>9.8066499999999994</v>
      </c>
      <c r="AD10" s="9">
        <v>1025</v>
      </c>
      <c r="AE10" s="9">
        <f t="shared" si="5"/>
        <v>9.9484508583212516E-5</v>
      </c>
      <c r="AF10" s="9">
        <f t="shared" si="6"/>
        <v>9.9484508583212516</v>
      </c>
      <c r="AG10" s="18">
        <f t="shared" si="4"/>
        <v>686.44310922416639</v>
      </c>
    </row>
    <row r="11" spans="1:33">
      <c r="A11" s="23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3" t="s">
        <v>8</v>
      </c>
      <c r="L11" s="3"/>
      <c r="M11" s="3" t="s">
        <v>32</v>
      </c>
      <c r="P11" s="9">
        <v>65535</v>
      </c>
      <c r="Q11" s="24">
        <v>1</v>
      </c>
      <c r="R11" s="7">
        <f t="shared" si="0"/>
        <v>65535</v>
      </c>
      <c r="S11" s="10">
        <v>2.5</v>
      </c>
      <c r="T11" s="8">
        <f t="shared" si="1"/>
        <v>2.5</v>
      </c>
      <c r="U11" s="8">
        <f t="shared" si="2"/>
        <v>5</v>
      </c>
      <c r="V11" s="9">
        <v>0</v>
      </c>
      <c r="W11" s="9">
        <v>70</v>
      </c>
      <c r="X11" s="9">
        <v>0.5</v>
      </c>
      <c r="Y11" s="9">
        <v>4.5</v>
      </c>
      <c r="Z11" s="7">
        <f t="shared" si="3"/>
        <v>78.75</v>
      </c>
      <c r="AA11" s="9">
        <v>0</v>
      </c>
      <c r="AB11" s="9">
        <v>1</v>
      </c>
      <c r="AC11" s="9">
        <v>9.8066499999999994</v>
      </c>
      <c r="AD11" s="9">
        <v>1025</v>
      </c>
      <c r="AE11" s="9">
        <f t="shared" si="5"/>
        <v>9.9484508583212516E-5</v>
      </c>
      <c r="AF11" s="9">
        <f t="shared" si="6"/>
        <v>9.9484508583212516</v>
      </c>
      <c r="AG11" s="18">
        <f t="shared" si="4"/>
        <v>773.49205423447734</v>
      </c>
    </row>
    <row r="12" spans="1:33">
      <c r="A12" s="17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3" t="s">
        <v>24</v>
      </c>
      <c r="L12" s="12">
        <v>21110001</v>
      </c>
      <c r="M12" s="3" t="s">
        <v>32</v>
      </c>
    </row>
    <row r="13" spans="1:33">
      <c r="A13" s="23" t="s">
        <v>9</v>
      </c>
      <c r="B13" s="4"/>
      <c r="C13" s="4"/>
      <c r="D13" s="4"/>
      <c r="E13" s="4"/>
      <c r="F13" s="4"/>
      <c r="G13" s="4"/>
      <c r="H13" s="4"/>
      <c r="I13" s="4"/>
      <c r="J13" s="4"/>
      <c r="K13" s="3" t="s">
        <v>24</v>
      </c>
      <c r="L13" s="13">
        <v>21110002</v>
      </c>
      <c r="M13" s="3" t="s">
        <v>32</v>
      </c>
    </row>
    <row r="14" spans="1:33" ht="18">
      <c r="A14" s="23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3" t="s">
        <v>24</v>
      </c>
      <c r="L14" s="13">
        <v>21110003</v>
      </c>
      <c r="M14" s="3" t="s">
        <v>32</v>
      </c>
      <c r="P14" s="72" t="s">
        <v>27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</row>
    <row r="15" spans="1:33">
      <c r="A15" s="23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3" t="s">
        <v>24</v>
      </c>
      <c r="L15" s="13">
        <v>21110004</v>
      </c>
      <c r="M15" s="3" t="s">
        <v>32</v>
      </c>
      <c r="P15" s="14" t="s">
        <v>18</v>
      </c>
      <c r="Q15" s="14" t="s">
        <v>33</v>
      </c>
      <c r="R15" s="14" t="s">
        <v>17</v>
      </c>
      <c r="S15" s="14" t="s">
        <v>62</v>
      </c>
      <c r="T15" s="14" t="s">
        <v>61</v>
      </c>
      <c r="U15" s="14" t="s">
        <v>60</v>
      </c>
      <c r="V15" s="14" t="s">
        <v>59</v>
      </c>
      <c r="W15" s="14" t="s">
        <v>58</v>
      </c>
      <c r="X15" s="14" t="s">
        <v>57</v>
      </c>
      <c r="Y15" s="14" t="s">
        <v>56</v>
      </c>
      <c r="Z15" s="14" t="s">
        <v>55</v>
      </c>
      <c r="AA15" s="19" t="s">
        <v>54</v>
      </c>
      <c r="AB15" s="19" t="s">
        <v>53</v>
      </c>
      <c r="AC15" s="19" t="s">
        <v>52</v>
      </c>
      <c r="AD15" s="19" t="s">
        <v>51</v>
      </c>
      <c r="AE15" s="19" t="s">
        <v>49</v>
      </c>
      <c r="AF15" s="19" t="s">
        <v>48</v>
      </c>
      <c r="AG15" s="19" t="s">
        <v>47</v>
      </c>
    </row>
    <row r="16" spans="1:33">
      <c r="A16" s="23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3" t="s">
        <v>24</v>
      </c>
      <c r="L16" s="13">
        <v>21110005</v>
      </c>
      <c r="M16" s="3" t="s">
        <v>32</v>
      </c>
      <c r="P16" s="9">
        <v>65535</v>
      </c>
      <c r="Q16" s="24">
        <v>0</v>
      </c>
      <c r="R16" s="7">
        <f>P16*Q16</f>
        <v>0</v>
      </c>
      <c r="S16" s="10">
        <v>2.5</v>
      </c>
      <c r="T16" s="8">
        <f>S16 * R16/P16</f>
        <v>0</v>
      </c>
      <c r="U16" s="8">
        <f>T16*2</f>
        <v>0</v>
      </c>
      <c r="V16" s="9">
        <v>0</v>
      </c>
      <c r="W16" s="9">
        <v>100</v>
      </c>
      <c r="X16" s="9">
        <v>0.5</v>
      </c>
      <c r="Y16" s="9">
        <v>4.5</v>
      </c>
      <c r="Z16" s="7">
        <f xml:space="preserve"> (W16-V16)/(Y16-X16)*(U16-X16)+V16</f>
        <v>-12.5</v>
      </c>
      <c r="AA16" s="9">
        <v>1</v>
      </c>
      <c r="AB16" s="9">
        <v>1</v>
      </c>
      <c r="AC16" s="9">
        <v>9.8066499999999994</v>
      </c>
      <c r="AD16" s="9">
        <v>1025</v>
      </c>
      <c r="AE16" s="9">
        <f t="shared" ref="AE16:AE23" si="7">1/(AC16*AD16)</f>
        <v>9.9484508583212516E-5</v>
      </c>
      <c r="AF16" s="9">
        <f t="shared" ref="AF16:AF23" si="8">AE16*100000</f>
        <v>9.9484508583212516</v>
      </c>
      <c r="AG16" s="18">
        <f t="shared" ref="AG16:AG23" si="9" xml:space="preserve"> AF16* (Z16+AA16-AB16)</f>
        <v>-124.35563572901565</v>
      </c>
    </row>
    <row r="17" spans="1:33">
      <c r="A17" s="15" t="s">
        <v>30</v>
      </c>
      <c r="B17" s="23">
        <v>0</v>
      </c>
      <c r="C17" s="23">
        <v>5</v>
      </c>
      <c r="D17" s="23">
        <v>10</v>
      </c>
      <c r="E17" s="23">
        <v>15</v>
      </c>
      <c r="F17" s="23">
        <v>20</v>
      </c>
      <c r="G17" s="23">
        <v>25</v>
      </c>
      <c r="H17" s="23">
        <v>30</v>
      </c>
      <c r="I17" s="23">
        <v>35</v>
      </c>
      <c r="J17" s="23">
        <v>40</v>
      </c>
      <c r="K17" s="14"/>
      <c r="L17" s="14"/>
      <c r="M17" s="14"/>
      <c r="P17" s="9">
        <v>65535</v>
      </c>
      <c r="Q17" s="24">
        <v>0.1</v>
      </c>
      <c r="R17" s="7">
        <f t="shared" ref="R17:R23" si="10">P17*Q17</f>
        <v>6553.5</v>
      </c>
      <c r="S17" s="10">
        <v>2.5</v>
      </c>
      <c r="T17" s="8">
        <f t="shared" ref="T17:T23" si="11">S17 * R17/P17</f>
        <v>0.25</v>
      </c>
      <c r="U17" s="8">
        <f t="shared" ref="U17:U22" si="12">T17*2</f>
        <v>0.5</v>
      </c>
      <c r="V17" s="9">
        <v>0</v>
      </c>
      <c r="W17" s="9">
        <v>100</v>
      </c>
      <c r="X17" s="9">
        <v>0.5</v>
      </c>
      <c r="Y17" s="9">
        <v>4.5</v>
      </c>
      <c r="Z17" s="7">
        <f t="shared" ref="Z17:Z23" si="13" xml:space="preserve"> (W17-V17)/(Y17-X17)*(U17-X17)+V17</f>
        <v>0</v>
      </c>
      <c r="AA17" s="9">
        <v>1</v>
      </c>
      <c r="AB17" s="9">
        <v>1</v>
      </c>
      <c r="AC17" s="9">
        <v>9.8066499999999994</v>
      </c>
      <c r="AD17" s="9">
        <v>1025</v>
      </c>
      <c r="AE17" s="9">
        <f t="shared" si="7"/>
        <v>9.9484508583212516E-5</v>
      </c>
      <c r="AF17" s="9">
        <f t="shared" si="8"/>
        <v>9.9484508583212516</v>
      </c>
      <c r="AG17" s="18">
        <f t="shared" si="9"/>
        <v>0</v>
      </c>
    </row>
    <row r="18" spans="1:33">
      <c r="A18" s="2"/>
      <c r="B18" s="2"/>
      <c r="C18" s="2"/>
      <c r="D18" s="2"/>
      <c r="E18" s="2"/>
      <c r="F18" s="2"/>
      <c r="G18" s="2"/>
      <c r="H18" s="2"/>
      <c r="I18" s="2"/>
      <c r="J18" s="2"/>
      <c r="P18" s="9">
        <v>65535</v>
      </c>
      <c r="Q18" s="24">
        <v>0.11142857</v>
      </c>
      <c r="R18" s="7">
        <f t="shared" si="10"/>
        <v>7302.4713349500007</v>
      </c>
      <c r="S18" s="10">
        <v>2.5</v>
      </c>
      <c r="T18" s="8">
        <f t="shared" si="11"/>
        <v>0.27857142499999998</v>
      </c>
      <c r="U18" s="8">
        <f t="shared" si="12"/>
        <v>0.55714284999999997</v>
      </c>
      <c r="V18" s="9">
        <v>0</v>
      </c>
      <c r="W18" s="9">
        <v>100</v>
      </c>
      <c r="X18" s="9">
        <v>0.5</v>
      </c>
      <c r="Y18" s="9">
        <v>4.5</v>
      </c>
      <c r="Z18" s="7">
        <f t="shared" si="13"/>
        <v>1.4285712499999992</v>
      </c>
      <c r="AA18" s="9">
        <v>1</v>
      </c>
      <c r="AB18" s="9">
        <v>1</v>
      </c>
      <c r="AC18" s="9">
        <v>9.8066499999999994</v>
      </c>
      <c r="AD18" s="9">
        <v>1025</v>
      </c>
      <c r="AE18" s="9">
        <f t="shared" si="7"/>
        <v>9.9484508583212516E-5</v>
      </c>
      <c r="AF18" s="9">
        <f t="shared" si="8"/>
        <v>9.9484508583212516</v>
      </c>
      <c r="AG18" s="18">
        <f t="shared" si="9"/>
        <v>14.212070878235556</v>
      </c>
    </row>
    <row r="19" spans="1:33">
      <c r="A19" s="2"/>
      <c r="B19" s="2"/>
      <c r="C19" s="2"/>
      <c r="D19" s="2"/>
      <c r="E19" s="2"/>
      <c r="F19" s="2"/>
      <c r="G19" s="2"/>
      <c r="H19" s="2"/>
      <c r="I19" s="2"/>
      <c r="J19" s="2"/>
      <c r="P19" s="9">
        <v>65535</v>
      </c>
      <c r="Q19" s="24">
        <v>0.25</v>
      </c>
      <c r="R19" s="7">
        <f t="shared" si="10"/>
        <v>16383.75</v>
      </c>
      <c r="S19" s="10">
        <v>2.5</v>
      </c>
      <c r="T19" s="8">
        <f t="shared" si="11"/>
        <v>0.625</v>
      </c>
      <c r="U19" s="8">
        <f t="shared" si="12"/>
        <v>1.25</v>
      </c>
      <c r="V19" s="9">
        <v>0</v>
      </c>
      <c r="W19" s="9">
        <v>100</v>
      </c>
      <c r="X19" s="9">
        <v>0.5</v>
      </c>
      <c r="Y19" s="9">
        <v>4.5</v>
      </c>
      <c r="Z19" s="7">
        <f t="shared" si="13"/>
        <v>18.75</v>
      </c>
      <c r="AA19" s="9">
        <v>1</v>
      </c>
      <c r="AB19" s="9">
        <v>1</v>
      </c>
      <c r="AC19" s="9">
        <v>9.8066499999999994</v>
      </c>
      <c r="AD19" s="9">
        <v>1025</v>
      </c>
      <c r="AE19" s="9">
        <f t="shared" si="7"/>
        <v>9.9484508583212516E-5</v>
      </c>
      <c r="AF19" s="9">
        <f t="shared" si="8"/>
        <v>9.9484508583212516</v>
      </c>
      <c r="AG19" s="18">
        <f t="shared" si="9"/>
        <v>186.53345359352346</v>
      </c>
    </row>
    <row r="20" spans="1:33">
      <c r="A20" s="2"/>
      <c r="B20" s="2"/>
      <c r="C20" s="2"/>
      <c r="D20" s="2"/>
      <c r="E20" s="2"/>
      <c r="F20" s="2"/>
      <c r="G20" s="2"/>
      <c r="H20" s="2"/>
      <c r="I20" s="2"/>
      <c r="J20" s="2"/>
      <c r="P20" s="9">
        <v>65535</v>
      </c>
      <c r="Q20" s="24">
        <v>0.5</v>
      </c>
      <c r="R20" s="7">
        <f t="shared" si="10"/>
        <v>32767.5</v>
      </c>
      <c r="S20" s="10">
        <v>2.5</v>
      </c>
      <c r="T20" s="8">
        <f t="shared" si="11"/>
        <v>1.25</v>
      </c>
      <c r="U20" s="8">
        <f t="shared" si="12"/>
        <v>2.5</v>
      </c>
      <c r="V20" s="9">
        <v>0</v>
      </c>
      <c r="W20" s="9">
        <v>100</v>
      </c>
      <c r="X20" s="9">
        <v>0.5</v>
      </c>
      <c r="Y20" s="9">
        <v>4.5</v>
      </c>
      <c r="Z20" s="7">
        <f t="shared" si="13"/>
        <v>50</v>
      </c>
      <c r="AA20" s="9">
        <v>1</v>
      </c>
      <c r="AB20" s="9">
        <v>1</v>
      </c>
      <c r="AC20" s="9">
        <v>9.8066499999999994</v>
      </c>
      <c r="AD20" s="9">
        <v>1025</v>
      </c>
      <c r="AE20" s="9">
        <f t="shared" si="7"/>
        <v>9.9484508583212516E-5</v>
      </c>
      <c r="AF20" s="9">
        <f t="shared" si="8"/>
        <v>9.9484508583212516</v>
      </c>
      <c r="AG20" s="18">
        <f t="shared" si="9"/>
        <v>497.42254291606258</v>
      </c>
    </row>
    <row r="21" spans="1:33">
      <c r="A21" s="2"/>
      <c r="B21" s="2"/>
      <c r="C21" s="2"/>
      <c r="D21" s="2"/>
      <c r="E21" s="2"/>
      <c r="F21" s="2"/>
      <c r="G21" s="2"/>
      <c r="H21" s="2"/>
      <c r="I21" s="2"/>
      <c r="J21" s="2"/>
      <c r="P21" s="9">
        <v>65535</v>
      </c>
      <c r="Q21" s="24">
        <v>0.75</v>
      </c>
      <c r="R21" s="7">
        <f t="shared" si="10"/>
        <v>49151.25</v>
      </c>
      <c r="S21" s="10">
        <v>2.5</v>
      </c>
      <c r="T21" s="8">
        <f t="shared" si="11"/>
        <v>1.875</v>
      </c>
      <c r="U21" s="8">
        <f t="shared" si="12"/>
        <v>3.75</v>
      </c>
      <c r="V21" s="9">
        <v>0</v>
      </c>
      <c r="W21" s="9">
        <v>100</v>
      </c>
      <c r="X21" s="9">
        <v>0.5</v>
      </c>
      <c r="Y21" s="9">
        <v>4.5</v>
      </c>
      <c r="Z21" s="7">
        <f t="shared" si="13"/>
        <v>81.25</v>
      </c>
      <c r="AA21" s="9">
        <v>1</v>
      </c>
      <c r="AB21" s="9">
        <v>1</v>
      </c>
      <c r="AC21" s="9">
        <v>9.8066499999999994</v>
      </c>
      <c r="AD21" s="9">
        <v>1025</v>
      </c>
      <c r="AE21" s="9">
        <f t="shared" si="7"/>
        <v>9.9484508583212516E-5</v>
      </c>
      <c r="AF21" s="9">
        <f t="shared" si="8"/>
        <v>9.9484508583212516</v>
      </c>
      <c r="AG21" s="18">
        <f t="shared" si="9"/>
        <v>808.31163223860165</v>
      </c>
    </row>
    <row r="22" spans="1:33">
      <c r="A22" t="s">
        <v>13</v>
      </c>
      <c r="N22" t="s">
        <v>29</v>
      </c>
      <c r="P22" s="9">
        <v>65535</v>
      </c>
      <c r="Q22" s="24">
        <v>0.9</v>
      </c>
      <c r="R22" s="7">
        <f t="shared" si="10"/>
        <v>58981.5</v>
      </c>
      <c r="S22" s="10">
        <v>2.5</v>
      </c>
      <c r="T22" s="8">
        <f t="shared" si="11"/>
        <v>2.25</v>
      </c>
      <c r="U22" s="8">
        <f t="shared" si="12"/>
        <v>4.5</v>
      </c>
      <c r="V22" s="9">
        <v>0</v>
      </c>
      <c r="W22" s="9">
        <v>100</v>
      </c>
      <c r="X22" s="9">
        <v>0.5</v>
      </c>
      <c r="Y22" s="9">
        <v>4.5</v>
      </c>
      <c r="Z22" s="7">
        <f xml:space="preserve"> (W22-V22)/(Y22-X22)*(U22-X22)+V22</f>
        <v>100</v>
      </c>
      <c r="AA22" s="9">
        <v>1</v>
      </c>
      <c r="AB22" s="9">
        <v>1</v>
      </c>
      <c r="AC22" s="9">
        <v>9.8066499999999994</v>
      </c>
      <c r="AD22" s="9">
        <v>1025</v>
      </c>
      <c r="AE22" s="9">
        <f t="shared" si="7"/>
        <v>9.9484508583212516E-5</v>
      </c>
      <c r="AF22" s="9">
        <f t="shared" si="8"/>
        <v>9.9484508583212516</v>
      </c>
      <c r="AG22" s="18">
        <f t="shared" si="9"/>
        <v>994.84508583212516</v>
      </c>
    </row>
    <row r="23" spans="1:33">
      <c r="A23" t="s">
        <v>14</v>
      </c>
      <c r="N23" s="11" t="s">
        <v>19</v>
      </c>
      <c r="P23" s="9">
        <v>65535</v>
      </c>
      <c r="Q23" s="24">
        <v>1</v>
      </c>
      <c r="R23" s="7">
        <f t="shared" si="10"/>
        <v>65535</v>
      </c>
      <c r="S23" s="10">
        <v>2.5</v>
      </c>
      <c r="T23" s="8">
        <f t="shared" si="11"/>
        <v>2.5</v>
      </c>
      <c r="U23" s="8">
        <f>T23*2</f>
        <v>5</v>
      </c>
      <c r="V23" s="9">
        <v>0</v>
      </c>
      <c r="W23" s="9">
        <v>100</v>
      </c>
      <c r="X23" s="9">
        <v>0.5</v>
      </c>
      <c r="Y23" s="9">
        <v>4.5</v>
      </c>
      <c r="Z23" s="7">
        <f t="shared" si="13"/>
        <v>112.5</v>
      </c>
      <c r="AA23" s="9">
        <v>1</v>
      </c>
      <c r="AB23" s="9">
        <v>1</v>
      </c>
      <c r="AC23" s="9">
        <v>9.8066499999999994</v>
      </c>
      <c r="AD23" s="9">
        <v>1025</v>
      </c>
      <c r="AE23" s="9">
        <f t="shared" si="7"/>
        <v>9.9484508583212516E-5</v>
      </c>
      <c r="AF23" s="9">
        <f t="shared" si="8"/>
        <v>9.9484508583212516</v>
      </c>
      <c r="AG23" s="18">
        <f t="shared" si="9"/>
        <v>1119.2007215611409</v>
      </c>
    </row>
    <row r="24" spans="1:33">
      <c r="A24" t="s">
        <v>16</v>
      </c>
      <c r="N24" s="6" t="s">
        <v>20</v>
      </c>
    </row>
    <row r="25" spans="1:33" ht="18">
      <c r="A25" t="s">
        <v>15</v>
      </c>
      <c r="N25" s="21" t="s">
        <v>28</v>
      </c>
      <c r="P25" s="73" t="s">
        <v>67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</row>
    <row r="26" spans="1:33" ht="126">
      <c r="P26" s="27" t="s">
        <v>39</v>
      </c>
      <c r="Q26" s="20" t="s">
        <v>40</v>
      </c>
      <c r="R26" s="28" t="s">
        <v>38</v>
      </c>
      <c r="S26" s="9" t="s">
        <v>41</v>
      </c>
      <c r="T26" s="28" t="s">
        <v>35</v>
      </c>
      <c r="U26" s="28" t="s">
        <v>34</v>
      </c>
      <c r="V26" s="27" t="s">
        <v>63</v>
      </c>
      <c r="W26" s="27" t="s">
        <v>63</v>
      </c>
      <c r="X26" s="27" t="s">
        <v>63</v>
      </c>
      <c r="Y26" s="27" t="s">
        <v>63</v>
      </c>
      <c r="Z26" s="28" t="s">
        <v>44</v>
      </c>
      <c r="AA26" s="27" t="s">
        <v>63</v>
      </c>
      <c r="AB26" s="27" t="s">
        <v>64</v>
      </c>
      <c r="AC26" s="27" t="s">
        <v>65</v>
      </c>
      <c r="AD26" s="27" t="s">
        <v>66</v>
      </c>
      <c r="AE26" s="27" t="s">
        <v>50</v>
      </c>
      <c r="AF26" s="27" t="s">
        <v>46</v>
      </c>
      <c r="AG26" s="28" t="s">
        <v>45</v>
      </c>
    </row>
    <row r="27" spans="1:33" ht="42">
      <c r="P27" s="9">
        <v>65535</v>
      </c>
      <c r="Q27" s="20" t="s">
        <v>28</v>
      </c>
      <c r="R27" s="7" t="s">
        <v>42</v>
      </c>
      <c r="S27" s="10">
        <v>2.5</v>
      </c>
      <c r="T27" s="28" t="s">
        <v>36</v>
      </c>
      <c r="U27" s="28" t="s">
        <v>37</v>
      </c>
      <c r="V27" s="9">
        <v>0</v>
      </c>
      <c r="W27" s="9">
        <v>100</v>
      </c>
      <c r="X27" s="9">
        <v>0.5</v>
      </c>
      <c r="Y27" s="9">
        <v>4.5</v>
      </c>
      <c r="Z27" s="28" t="s">
        <v>43</v>
      </c>
      <c r="AA27" s="9">
        <v>1</v>
      </c>
      <c r="AB27" s="9">
        <v>1</v>
      </c>
      <c r="AC27" s="9">
        <v>9.8066499999999994</v>
      </c>
      <c r="AD27" s="9">
        <v>1025</v>
      </c>
      <c r="AE27" s="9">
        <f t="shared" ref="AE27" si="14">1/(AC27*AD27)</f>
        <v>9.9484508583212516E-5</v>
      </c>
      <c r="AF27" s="9">
        <f t="shared" ref="AF27" si="15">AE27*100000</f>
        <v>9.9484508583212516</v>
      </c>
      <c r="AG27" s="7" t="s">
        <v>105</v>
      </c>
    </row>
    <row r="28" spans="1:33">
      <c r="P28" s="26"/>
      <c r="T28" s="25"/>
      <c r="U28" s="25"/>
      <c r="Z28" s="25"/>
    </row>
    <row r="29" spans="1:33">
      <c r="P29" s="26"/>
      <c r="T29" s="25"/>
      <c r="U29" s="25"/>
      <c r="Z29" s="25"/>
    </row>
    <row r="53" spans="1:18" ht="20">
      <c r="A53" s="74" t="s">
        <v>79</v>
      </c>
      <c r="B53" s="75"/>
      <c r="C53" s="75"/>
      <c r="D53" s="75"/>
      <c r="E53" s="75"/>
      <c r="F53" s="76"/>
    </row>
    <row r="54" spans="1:18" ht="18">
      <c r="A54" s="63" t="s">
        <v>70</v>
      </c>
      <c r="B54" s="64"/>
      <c r="C54" s="65" t="s">
        <v>74</v>
      </c>
      <c r="D54" s="66"/>
      <c r="E54" s="65" t="s">
        <v>75</v>
      </c>
      <c r="F54" s="66"/>
    </row>
    <row r="55" spans="1:18" ht="18">
      <c r="A55" s="46" t="s">
        <v>71</v>
      </c>
      <c r="B55" s="47">
        <f>SLOPE(B4:J4,B8:J8)</f>
        <v>24.130734543286255</v>
      </c>
      <c r="C55" s="55" t="s">
        <v>68</v>
      </c>
      <c r="D55" s="55">
        <v>-0.56210000000000004</v>
      </c>
      <c r="E55" s="46" t="s">
        <v>80</v>
      </c>
      <c r="F55" s="47">
        <v>25</v>
      </c>
    </row>
    <row r="56" spans="1:18" ht="18">
      <c r="A56" s="48" t="s">
        <v>72</v>
      </c>
      <c r="B56" s="49">
        <f>INTERCEPT(B4:J4,B8:J8)</f>
        <v>-12.72155554727388</v>
      </c>
      <c r="C56" s="50" t="s">
        <v>69</v>
      </c>
      <c r="D56" s="50">
        <v>25.074000000000002</v>
      </c>
      <c r="E56" s="48" t="s">
        <v>81</v>
      </c>
      <c r="F56" s="49">
        <v>-12.5</v>
      </c>
    </row>
    <row r="57" spans="1:18" ht="18">
      <c r="A57" s="48"/>
      <c r="B57" s="49"/>
      <c r="C57" s="50" t="s">
        <v>73</v>
      </c>
      <c r="D57" s="50">
        <v>-13.087</v>
      </c>
      <c r="E57" s="48"/>
      <c r="F57" s="49"/>
    </row>
    <row r="58" spans="1:18" ht="20">
      <c r="A58" s="56" t="s">
        <v>94</v>
      </c>
      <c r="B58" s="57">
        <f>CORREL(B8:J8,B4:J4)^2</f>
        <v>0.99997763947378193</v>
      </c>
      <c r="C58" s="51"/>
      <c r="D58" s="56">
        <v>0.99994000000000005</v>
      </c>
      <c r="E58" s="51"/>
      <c r="F58" s="53"/>
    </row>
    <row r="59" spans="1:18" ht="20">
      <c r="A59" s="54"/>
      <c r="B59" s="54"/>
      <c r="C59" s="54"/>
      <c r="D59" s="54"/>
      <c r="E59" s="54"/>
      <c r="F59" s="54"/>
    </row>
    <row r="60" spans="1:18" ht="23">
      <c r="A60" s="33"/>
      <c r="B60" s="33"/>
      <c r="C60" s="33"/>
      <c r="D60" s="34" t="s">
        <v>100</v>
      </c>
      <c r="E60" s="34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2" spans="1:18" s="25" customFormat="1" ht="90">
      <c r="A62" s="42"/>
      <c r="B62" s="42" t="s">
        <v>82</v>
      </c>
      <c r="C62" s="42" t="s">
        <v>83</v>
      </c>
      <c r="D62" s="43" t="s">
        <v>84</v>
      </c>
      <c r="E62" s="42"/>
      <c r="F62" s="42" t="s">
        <v>85</v>
      </c>
      <c r="G62" s="42" t="s">
        <v>86</v>
      </c>
      <c r="H62" s="42" t="s">
        <v>87</v>
      </c>
      <c r="I62" s="44" t="s">
        <v>52</v>
      </c>
      <c r="J62" s="44" t="s">
        <v>51</v>
      </c>
      <c r="K62" s="44" t="s">
        <v>49</v>
      </c>
      <c r="L62" s="44" t="s">
        <v>48</v>
      </c>
      <c r="M62" s="42"/>
      <c r="N62" s="42" t="s">
        <v>78</v>
      </c>
      <c r="O62" s="42"/>
      <c r="P62" s="42" t="s">
        <v>88</v>
      </c>
      <c r="Q62" s="42" t="s">
        <v>89</v>
      </c>
      <c r="R62" s="42" t="s">
        <v>90</v>
      </c>
    </row>
    <row r="63" spans="1:18">
      <c r="A63" t="s">
        <v>76</v>
      </c>
      <c r="I63" s="30"/>
      <c r="J63" s="30"/>
      <c r="K63" s="30"/>
      <c r="L63" s="30"/>
      <c r="R63" s="19"/>
    </row>
    <row r="64" spans="1:18">
      <c r="A64" s="23">
        <v>0.5</v>
      </c>
      <c r="B64" s="31">
        <f t="shared" ref="B64:B71" si="16">A64*B$55+B$56</f>
        <v>-0.65618827563075222</v>
      </c>
      <c r="C64" s="31">
        <f t="shared" ref="C64:C71" si="17">A64^2*D$55+A64*D$56+D$57</f>
        <v>-0.69052499999999917</v>
      </c>
      <c r="D64" s="31">
        <f t="shared" ref="D64:D71" si="18">A64*F$55+F$56</f>
        <v>0</v>
      </c>
      <c r="F64" s="31">
        <f t="shared" ref="F64:F71" si="19">B64-C64</f>
        <v>3.4336724369246951E-2</v>
      </c>
      <c r="G64" s="31">
        <f t="shared" ref="G64:G71" si="20">B64-D64</f>
        <v>-0.65618827563075222</v>
      </c>
      <c r="H64" s="31">
        <f t="shared" ref="H64:H71" si="21">C64-D64</f>
        <v>-0.69052499999999917</v>
      </c>
      <c r="I64" s="9">
        <v>9.8066499999999994</v>
      </c>
      <c r="J64" s="9">
        <v>1025</v>
      </c>
      <c r="K64" s="9">
        <f>1/(I64*J64)</f>
        <v>9.9484508583212516E-5</v>
      </c>
      <c r="L64" s="9">
        <f>K64*100000</f>
        <v>9.9484508583212516</v>
      </c>
      <c r="N64">
        <f>(A64*F$55+F$56)*L64</f>
        <v>0</v>
      </c>
      <c r="P64" s="32">
        <f t="shared" ref="P64:R71" si="22">$L64*F64</f>
        <v>0.34159721502317508</v>
      </c>
      <c r="Q64" s="32">
        <f t="shared" si="22"/>
        <v>-6.5280568139190986</v>
      </c>
      <c r="R64" s="32">
        <f t="shared" si="22"/>
        <v>-6.8696540289422741</v>
      </c>
    </row>
    <row r="65" spans="1:18">
      <c r="A65" s="23">
        <v>0.75</v>
      </c>
      <c r="B65" s="31">
        <f t="shared" si="16"/>
        <v>5.3764953601908125</v>
      </c>
      <c r="C65" s="31">
        <f t="shared" si="17"/>
        <v>5.4023187500000027</v>
      </c>
      <c r="D65" s="31">
        <f t="shared" si="18"/>
        <v>6.25</v>
      </c>
      <c r="F65" s="31">
        <f t="shared" si="19"/>
        <v>-2.5823389809190189E-2</v>
      </c>
      <c r="G65" s="31">
        <f t="shared" si="20"/>
        <v>-0.87350463980918747</v>
      </c>
      <c r="H65" s="31">
        <f t="shared" si="21"/>
        <v>-0.84768124999999728</v>
      </c>
      <c r="I65" s="9">
        <v>9.8066499999999994</v>
      </c>
      <c r="J65" s="9">
        <v>1025</v>
      </c>
      <c r="K65" s="9">
        <f>1/(I65*J65)</f>
        <v>9.9484508583212516E-5</v>
      </c>
      <c r="L65" s="9">
        <f>K65*100000</f>
        <v>9.9484508583212516</v>
      </c>
      <c r="N65">
        <f t="shared" ref="N65:N71" si="23">(A65*F$55+F$56)*L65</f>
        <v>62.177817864507823</v>
      </c>
      <c r="P65" s="32">
        <f t="shared" si="22"/>
        <v>-0.25690272451200241</v>
      </c>
      <c r="Q65" s="32">
        <f t="shared" si="22"/>
        <v>-8.6900179836573059</v>
      </c>
      <c r="R65" s="32">
        <f t="shared" si="22"/>
        <v>-8.4331152591453051</v>
      </c>
    </row>
    <row r="66" spans="1:18">
      <c r="A66" s="23">
        <v>1</v>
      </c>
      <c r="B66" s="31">
        <f t="shared" si="16"/>
        <v>11.409178996012376</v>
      </c>
      <c r="C66" s="31">
        <f t="shared" si="17"/>
        <v>11.424900000000001</v>
      </c>
      <c r="D66" s="31">
        <f t="shared" si="18"/>
        <v>12.5</v>
      </c>
      <c r="F66" s="31">
        <f t="shared" si="19"/>
        <v>-1.5721003987625437E-2</v>
      </c>
      <c r="G66" s="31">
        <f t="shared" si="20"/>
        <v>-1.0908210039876245</v>
      </c>
      <c r="H66" s="31">
        <f t="shared" si="21"/>
        <v>-1.0750999999999991</v>
      </c>
      <c r="I66" s="9">
        <v>9.8066499999999994</v>
      </c>
      <c r="J66" s="9">
        <v>1025</v>
      </c>
      <c r="K66" s="9">
        <f>1/(I66*J66)</f>
        <v>9.9484508583212516E-5</v>
      </c>
      <c r="L66" s="9">
        <f>K66*100000</f>
        <v>9.9484508583212516</v>
      </c>
      <c r="N66">
        <f t="shared" si="23"/>
        <v>124.35563572901565</v>
      </c>
      <c r="P66" s="32">
        <f t="shared" si="22"/>
        <v>-0.1563996356143641</v>
      </c>
      <c r="Q66" s="32">
        <f t="shared" si="22"/>
        <v>-10.851979153395533</v>
      </c>
      <c r="R66" s="32">
        <f t="shared" si="22"/>
        <v>-10.695579517781168</v>
      </c>
    </row>
    <row r="67" spans="1:18">
      <c r="A67" s="23">
        <v>1.25</v>
      </c>
      <c r="B67" s="31">
        <f t="shared" si="16"/>
        <v>17.441862631833938</v>
      </c>
      <c r="C67" s="31">
        <f t="shared" si="17"/>
        <v>17.377218750000001</v>
      </c>
      <c r="D67" s="31">
        <f t="shared" si="18"/>
        <v>18.75</v>
      </c>
      <c r="F67" s="31">
        <f t="shared" si="19"/>
        <v>6.4643881833937655E-2</v>
      </c>
      <c r="G67" s="31">
        <f t="shared" si="20"/>
        <v>-1.3081373681660615</v>
      </c>
      <c r="H67" s="31">
        <f t="shared" si="21"/>
        <v>-1.3727812499999992</v>
      </c>
      <c r="I67" s="9">
        <v>9.8066499999999994</v>
      </c>
      <c r="J67" s="9">
        <v>1025</v>
      </c>
      <c r="K67" s="9">
        <f t="shared" ref="K67:K70" si="24">1/(I67*J67)</f>
        <v>9.9484508583212516E-5</v>
      </c>
      <c r="L67" s="9">
        <f t="shared" ref="L67:L70" si="25">K67*100000</f>
        <v>9.9484508583212516</v>
      </c>
      <c r="N67">
        <f t="shared" si="23"/>
        <v>186.53345359352346</v>
      </c>
      <c r="P67" s="32">
        <f t="shared" si="22"/>
        <v>0.64310648171605467</v>
      </c>
      <c r="Q67" s="32">
        <f t="shared" si="22"/>
        <v>-13.013940323133758</v>
      </c>
      <c r="R67" s="32">
        <f t="shared" si="22"/>
        <v>-13.657046804849813</v>
      </c>
    </row>
    <row r="68" spans="1:18">
      <c r="A68" s="23">
        <v>1.5</v>
      </c>
      <c r="B68" s="31">
        <f t="shared" si="16"/>
        <v>23.474546267655505</v>
      </c>
      <c r="C68" s="31">
        <f t="shared" si="17"/>
        <v>23.259275000000006</v>
      </c>
      <c r="D68" s="31">
        <f t="shared" si="18"/>
        <v>25</v>
      </c>
      <c r="F68" s="31">
        <f t="shared" si="19"/>
        <v>0.21527126765549909</v>
      </c>
      <c r="G68" s="31">
        <f t="shared" si="20"/>
        <v>-1.525453732344495</v>
      </c>
      <c r="H68" s="31">
        <f t="shared" si="21"/>
        <v>-1.7407249999999941</v>
      </c>
      <c r="I68" s="9">
        <v>9.8066499999999994</v>
      </c>
      <c r="J68" s="9">
        <v>1025</v>
      </c>
      <c r="K68" s="9">
        <f t="shared" si="24"/>
        <v>9.9484508583212516E-5</v>
      </c>
      <c r="L68" s="9">
        <f t="shared" si="25"/>
        <v>9.9484508583212516</v>
      </c>
      <c r="N68">
        <f t="shared" si="23"/>
        <v>248.71127145803129</v>
      </c>
      <c r="P68" s="32">
        <f t="shared" si="22"/>
        <v>2.1416156274792537</v>
      </c>
      <c r="Q68" s="32">
        <f t="shared" si="22"/>
        <v>-15.175901492871947</v>
      </c>
      <c r="R68" s="32">
        <f t="shared" si="22"/>
        <v>-17.317517120351201</v>
      </c>
    </row>
    <row r="69" spans="1:18">
      <c r="A69" s="23">
        <v>1.75</v>
      </c>
      <c r="B69" s="31">
        <f t="shared" si="16"/>
        <v>29.507229903477068</v>
      </c>
      <c r="C69" s="31">
        <f t="shared" si="17"/>
        <v>29.071068749999998</v>
      </c>
      <c r="D69" s="31">
        <f t="shared" si="18"/>
        <v>31.25</v>
      </c>
      <c r="F69" s="31">
        <f t="shared" si="19"/>
        <v>0.43616115347706952</v>
      </c>
      <c r="G69" s="31">
        <f t="shared" si="20"/>
        <v>-1.742770096522932</v>
      </c>
      <c r="H69" s="31">
        <f t="shared" si="21"/>
        <v>-2.1789312500000015</v>
      </c>
      <c r="I69" s="9">
        <v>9.8066499999999994</v>
      </c>
      <c r="J69" s="9">
        <v>1025</v>
      </c>
      <c r="K69" s="9">
        <f t="shared" si="24"/>
        <v>9.9484508583212516E-5</v>
      </c>
      <c r="L69" s="9">
        <f t="shared" si="25"/>
        <v>9.9484508583212516</v>
      </c>
      <c r="N69">
        <f t="shared" si="23"/>
        <v>310.88908932253912</v>
      </c>
      <c r="P69" s="32">
        <f t="shared" si="22"/>
        <v>4.3391278016753398</v>
      </c>
      <c r="Q69" s="32">
        <f t="shared" si="22"/>
        <v>-17.337862662610174</v>
      </c>
      <c r="R69" s="32">
        <f t="shared" si="22"/>
        <v>-21.676990464285513</v>
      </c>
    </row>
    <row r="70" spans="1:18">
      <c r="A70" s="23">
        <v>2</v>
      </c>
      <c r="B70" s="31">
        <f t="shared" si="16"/>
        <v>35.539913539298631</v>
      </c>
      <c r="C70" s="31">
        <f t="shared" si="17"/>
        <v>34.812600000000003</v>
      </c>
      <c r="D70" s="31">
        <f t="shared" si="18"/>
        <v>37.5</v>
      </c>
      <c r="F70" s="31">
        <f t="shared" si="19"/>
        <v>0.72731353929862763</v>
      </c>
      <c r="G70" s="31">
        <f t="shared" si="20"/>
        <v>-1.960086460701369</v>
      </c>
      <c r="H70" s="31">
        <f t="shared" si="21"/>
        <v>-2.6873999999999967</v>
      </c>
      <c r="I70" s="9">
        <v>9.8066499999999994</v>
      </c>
      <c r="J70" s="9">
        <v>1025</v>
      </c>
      <c r="K70" s="9">
        <f t="shared" si="24"/>
        <v>9.9484508583212516E-5</v>
      </c>
      <c r="L70" s="9">
        <f t="shared" si="25"/>
        <v>9.9484508583212516</v>
      </c>
      <c r="N70">
        <f t="shared" si="23"/>
        <v>373.06690718704692</v>
      </c>
      <c r="P70" s="32">
        <f t="shared" si="22"/>
        <v>7.2356430043040998</v>
      </c>
      <c r="Q70" s="32">
        <f t="shared" si="22"/>
        <v>-19.499823832348397</v>
      </c>
      <c r="R70" s="32">
        <f t="shared" si="22"/>
        <v>-26.735466836652499</v>
      </c>
    </row>
    <row r="71" spans="1:18">
      <c r="A71" s="23">
        <v>2.125</v>
      </c>
      <c r="B71" s="31">
        <f t="shared" si="16"/>
        <v>38.556255357209416</v>
      </c>
      <c r="C71" s="31">
        <f t="shared" si="17"/>
        <v>37.657017187500003</v>
      </c>
      <c r="D71" s="31">
        <f t="shared" si="18"/>
        <v>40.625</v>
      </c>
      <c r="F71" s="31">
        <f t="shared" si="19"/>
        <v>0.89923816970941317</v>
      </c>
      <c r="G71" s="31">
        <f t="shared" si="20"/>
        <v>-2.068744642790584</v>
      </c>
      <c r="H71" s="31">
        <f t="shared" si="21"/>
        <v>-2.9679828124999972</v>
      </c>
      <c r="I71" s="9">
        <v>9.8066499999999994</v>
      </c>
      <c r="J71" s="9">
        <v>1025</v>
      </c>
      <c r="K71" s="9">
        <f>1/(I71*J71)</f>
        <v>9.9484508583212516E-5</v>
      </c>
      <c r="L71" s="9">
        <f>K71*100000</f>
        <v>9.9484508583212516</v>
      </c>
      <c r="N71">
        <f t="shared" si="23"/>
        <v>404.15581611930082</v>
      </c>
      <c r="P71" s="32">
        <f t="shared" si="22"/>
        <v>8.9460267412808427</v>
      </c>
      <c r="Q71" s="32">
        <f t="shared" si="22"/>
        <v>-20.580804417217475</v>
      </c>
      <c r="R71" s="32">
        <f t="shared" si="22"/>
        <v>-29.526831158498318</v>
      </c>
    </row>
  </sheetData>
  <mergeCells count="8">
    <mergeCell ref="A54:B54"/>
    <mergeCell ref="C54:D54"/>
    <mergeCell ref="E54:F54"/>
    <mergeCell ref="O2:AG2"/>
    <mergeCell ref="B3:J3"/>
    <mergeCell ref="P14:AG14"/>
    <mergeCell ref="P25:AG25"/>
    <mergeCell ref="A53:F53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opLeftCell="A35" workbookViewId="0">
      <selection activeCell="I64" sqref="I64:L71"/>
    </sheetView>
  </sheetViews>
  <sheetFormatPr baseColWidth="10" defaultColWidth="8.83203125" defaultRowHeight="14" x14ac:dyDescent="0"/>
  <cols>
    <col min="1" max="1" width="38.5" customWidth="1"/>
    <col min="2" max="2" width="12.6640625" customWidth="1"/>
    <col min="3" max="3" width="17.1640625" customWidth="1"/>
    <col min="4" max="4" width="17" customWidth="1"/>
    <col min="5" max="5" width="12.6640625" customWidth="1"/>
    <col min="6" max="6" width="17" customWidth="1"/>
    <col min="7" max="7" width="18.33203125" customWidth="1"/>
    <col min="8" max="8" width="20.1640625" customWidth="1"/>
    <col min="9" max="10" width="12.6640625" customWidth="1"/>
    <col min="11" max="11" width="14.6640625" customWidth="1"/>
    <col min="12" max="12" width="15.5" customWidth="1"/>
    <col min="13" max="13" width="14.6640625" customWidth="1"/>
    <col min="14" max="14" width="13.5" customWidth="1"/>
    <col min="15" max="15" width="13.6640625" customWidth="1"/>
    <col min="16" max="16" width="14.33203125" customWidth="1"/>
    <col min="17" max="17" width="19.83203125" customWidth="1"/>
    <col min="18" max="18" width="20.1640625" customWidth="1"/>
    <col min="19" max="19" width="17.5" customWidth="1"/>
  </cols>
  <sheetData>
    <row r="1" spans="1:33">
      <c r="A1" s="1">
        <v>42276</v>
      </c>
    </row>
    <row r="2" spans="1:33" ht="18">
      <c r="A2" t="s">
        <v>5</v>
      </c>
      <c r="O2" s="69" t="s">
        <v>26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70"/>
    </row>
    <row r="3" spans="1:33">
      <c r="A3" s="3"/>
      <c r="B3" s="71" t="s">
        <v>25</v>
      </c>
      <c r="C3" s="71"/>
      <c r="D3" s="71"/>
      <c r="E3" s="71"/>
      <c r="F3" s="71"/>
      <c r="G3" s="71"/>
      <c r="H3" s="71"/>
      <c r="I3" s="71"/>
      <c r="J3" s="71"/>
      <c r="K3" s="14" t="s">
        <v>7</v>
      </c>
      <c r="L3" s="14" t="s">
        <v>23</v>
      </c>
      <c r="M3" s="14" t="s">
        <v>31</v>
      </c>
      <c r="P3" s="14" t="s">
        <v>18</v>
      </c>
      <c r="Q3" s="14" t="s">
        <v>33</v>
      </c>
      <c r="R3" s="14" t="s">
        <v>17</v>
      </c>
      <c r="S3" s="14" t="s">
        <v>62</v>
      </c>
      <c r="T3" s="14" t="s">
        <v>61</v>
      </c>
      <c r="U3" s="14" t="s">
        <v>60</v>
      </c>
      <c r="V3" s="14" t="s">
        <v>59</v>
      </c>
      <c r="W3" s="14" t="s">
        <v>58</v>
      </c>
      <c r="X3" s="14" t="s">
        <v>57</v>
      </c>
      <c r="Y3" s="14" t="s">
        <v>56</v>
      </c>
      <c r="Z3" s="14" t="s">
        <v>55</v>
      </c>
      <c r="AA3" s="19" t="s">
        <v>54</v>
      </c>
      <c r="AB3" s="19" t="s">
        <v>53</v>
      </c>
      <c r="AC3" s="19" t="s">
        <v>52</v>
      </c>
      <c r="AD3" s="19" t="s">
        <v>51</v>
      </c>
      <c r="AE3" s="19" t="s">
        <v>49</v>
      </c>
      <c r="AF3" s="19" t="s">
        <v>48</v>
      </c>
      <c r="AG3" s="19" t="s">
        <v>47</v>
      </c>
    </row>
    <row r="4" spans="1:33" ht="28">
      <c r="A4" s="15" t="s">
        <v>22</v>
      </c>
      <c r="B4" s="23">
        <v>0</v>
      </c>
      <c r="C4" s="23">
        <v>5</v>
      </c>
      <c r="D4" s="23">
        <v>10</v>
      </c>
      <c r="E4" s="23">
        <v>15</v>
      </c>
      <c r="F4" s="23">
        <v>20</v>
      </c>
      <c r="G4" s="23">
        <v>25</v>
      </c>
      <c r="H4" s="23">
        <v>30</v>
      </c>
      <c r="I4" s="23">
        <v>35</v>
      </c>
      <c r="J4" s="23">
        <v>40</v>
      </c>
      <c r="K4" s="14"/>
      <c r="L4" s="14"/>
      <c r="M4" s="14"/>
      <c r="P4" s="9">
        <v>65535</v>
      </c>
      <c r="Q4" s="24">
        <v>0</v>
      </c>
      <c r="R4" s="7">
        <f>P4*Q4</f>
        <v>0</v>
      </c>
      <c r="S4" s="10">
        <v>2.5</v>
      </c>
      <c r="T4" s="8">
        <f>S4 * R4/P4</f>
        <v>0</v>
      </c>
      <c r="U4" s="8">
        <f>T4*2</f>
        <v>0</v>
      </c>
      <c r="V4" s="9">
        <v>0</v>
      </c>
      <c r="W4" s="9">
        <v>70</v>
      </c>
      <c r="X4" s="9">
        <v>0.5</v>
      </c>
      <c r="Y4" s="9">
        <v>4.5</v>
      </c>
      <c r="Z4" s="7">
        <f xml:space="preserve"> (W4-V4)/(Y4-X4)*(U4-X4)+V4</f>
        <v>-8.75</v>
      </c>
      <c r="AA4" s="9">
        <v>0</v>
      </c>
      <c r="AB4" s="9">
        <v>1</v>
      </c>
      <c r="AC4" s="9">
        <v>9.8066499999999994</v>
      </c>
      <c r="AD4" s="9">
        <v>1025</v>
      </c>
      <c r="AE4" s="9">
        <f>1/(AC4*AD4)</f>
        <v>9.9484508583212516E-5</v>
      </c>
      <c r="AF4" s="9">
        <f>AE4*100000</f>
        <v>9.9484508583212516</v>
      </c>
      <c r="AG4" s="18">
        <f xml:space="preserve"> AF4* (Z4+AA4-AB4)</f>
        <v>-96.997395868632196</v>
      </c>
    </row>
    <row r="5" spans="1:3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P5" s="9">
        <v>65535</v>
      </c>
      <c r="Q5" s="24">
        <v>0.1</v>
      </c>
      <c r="R5" s="7">
        <f t="shared" ref="R5:R11" si="0">P5*Q5</f>
        <v>6553.5</v>
      </c>
      <c r="S5" s="10">
        <v>2.5</v>
      </c>
      <c r="T5" s="8">
        <f t="shared" ref="T5:T11" si="1">S5 * R5/P5</f>
        <v>0.25</v>
      </c>
      <c r="U5" s="8">
        <f t="shared" ref="U5:U11" si="2">T5*2</f>
        <v>0.5</v>
      </c>
      <c r="V5" s="9">
        <v>0</v>
      </c>
      <c r="W5" s="9">
        <v>70</v>
      </c>
      <c r="X5" s="9">
        <v>0.5</v>
      </c>
      <c r="Y5" s="9">
        <v>4.5</v>
      </c>
      <c r="Z5" s="7">
        <f t="shared" ref="Z5:Z11" si="3" xml:space="preserve"> (W5-V5)/(Y5-X5)*(U5-X5)+V5</f>
        <v>0</v>
      </c>
      <c r="AA5" s="9">
        <v>0</v>
      </c>
      <c r="AB5" s="9">
        <v>1</v>
      </c>
      <c r="AC5" s="9">
        <v>9.8066499999999994</v>
      </c>
      <c r="AD5" s="9">
        <v>1025</v>
      </c>
      <c r="AE5" s="9">
        <f>1/(AC5*AD5)</f>
        <v>9.9484508583212516E-5</v>
      </c>
      <c r="AF5" s="9">
        <f>AE5*100000</f>
        <v>9.9484508583212516</v>
      </c>
      <c r="AG5" s="18">
        <f t="shared" ref="AG5:AG11" si="4" xml:space="preserve"> AF5* (Z5+AA5-AB5)</f>
        <v>-9.9484508583212516</v>
      </c>
    </row>
    <row r="6" spans="1:33">
      <c r="A6" s="23" t="s">
        <v>1</v>
      </c>
      <c r="B6" s="4"/>
      <c r="C6" s="4"/>
      <c r="D6" s="4"/>
      <c r="E6" s="4"/>
      <c r="F6" s="4"/>
      <c r="G6" s="4"/>
      <c r="H6" s="4"/>
      <c r="I6" s="4"/>
      <c r="J6" s="4"/>
      <c r="K6" s="3"/>
      <c r="L6" s="3"/>
      <c r="M6" s="3" t="s">
        <v>32</v>
      </c>
      <c r="P6" s="9">
        <v>65535</v>
      </c>
      <c r="Q6" s="24">
        <v>0.11142858</v>
      </c>
      <c r="R6" s="7">
        <f t="shared" si="0"/>
        <v>7302.4719902999996</v>
      </c>
      <c r="S6" s="10">
        <v>2.5</v>
      </c>
      <c r="T6" s="8">
        <f t="shared" si="1"/>
        <v>0.27857144999999994</v>
      </c>
      <c r="U6" s="8">
        <f t="shared" si="2"/>
        <v>0.55714289999999989</v>
      </c>
      <c r="V6" s="9">
        <v>0</v>
      </c>
      <c r="W6" s="9">
        <v>70</v>
      </c>
      <c r="X6" s="9">
        <v>0.5</v>
      </c>
      <c r="Y6" s="9">
        <v>4.5</v>
      </c>
      <c r="Z6" s="7">
        <f t="shared" si="3"/>
        <v>1.0000007499999981</v>
      </c>
      <c r="AA6" s="9">
        <v>0</v>
      </c>
      <c r="AB6" s="9">
        <v>1</v>
      </c>
      <c r="AC6" s="9">
        <v>9.8066499999999994</v>
      </c>
      <c r="AD6" s="9">
        <v>1025</v>
      </c>
      <c r="AE6" s="9">
        <f>1/(AC6*AD6)</f>
        <v>9.9484508583212516E-5</v>
      </c>
      <c r="AF6" s="9">
        <f>AE6*100000</f>
        <v>9.9484508583212516</v>
      </c>
      <c r="AG6" s="18">
        <f t="shared" si="4"/>
        <v>7.4613381249028709E-6</v>
      </c>
    </row>
    <row r="7" spans="1:33">
      <c r="A7" s="23" t="s">
        <v>2</v>
      </c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 t="s">
        <v>32</v>
      </c>
      <c r="P7" s="9">
        <v>65535</v>
      </c>
      <c r="Q7" s="24">
        <v>0.25</v>
      </c>
      <c r="R7" s="7">
        <f t="shared" si="0"/>
        <v>16383.75</v>
      </c>
      <c r="S7" s="10">
        <v>2.5</v>
      </c>
      <c r="T7" s="8">
        <f t="shared" si="1"/>
        <v>0.625</v>
      </c>
      <c r="U7" s="8">
        <f t="shared" si="2"/>
        <v>1.25</v>
      </c>
      <c r="V7" s="9">
        <v>0</v>
      </c>
      <c r="W7" s="9">
        <v>70</v>
      </c>
      <c r="X7" s="9">
        <v>0.5</v>
      </c>
      <c r="Y7" s="9">
        <v>4.5</v>
      </c>
      <c r="Z7" s="7">
        <f t="shared" si="3"/>
        <v>13.125</v>
      </c>
      <c r="AA7" s="9">
        <v>0</v>
      </c>
      <c r="AB7" s="9">
        <v>1</v>
      </c>
      <c r="AC7" s="9">
        <v>9.8066499999999994</v>
      </c>
      <c r="AD7" s="9">
        <v>1025</v>
      </c>
      <c r="AE7" s="9">
        <f t="shared" ref="AE7:AE11" si="5">1/(AC7*AD7)</f>
        <v>9.9484508583212516E-5</v>
      </c>
      <c r="AF7" s="9">
        <f t="shared" ref="AF7:AF11" si="6">AE7*100000</f>
        <v>9.9484508583212516</v>
      </c>
      <c r="AG7" s="18">
        <f t="shared" si="4"/>
        <v>120.62496665714518</v>
      </c>
    </row>
    <row r="8" spans="1:33">
      <c r="A8" s="23" t="s">
        <v>3</v>
      </c>
      <c r="B8" s="4"/>
      <c r="C8" s="4"/>
      <c r="D8" s="4"/>
      <c r="E8" s="4"/>
      <c r="F8" s="4"/>
      <c r="G8" s="4"/>
      <c r="H8" s="4"/>
      <c r="I8" s="4"/>
      <c r="J8" s="4"/>
      <c r="K8" s="3"/>
      <c r="L8" s="3"/>
      <c r="M8" s="3" t="s">
        <v>32</v>
      </c>
      <c r="P8" s="9">
        <v>65535</v>
      </c>
      <c r="Q8" s="24">
        <v>0.5</v>
      </c>
      <c r="R8" s="7">
        <f t="shared" si="0"/>
        <v>32767.5</v>
      </c>
      <c r="S8" s="10">
        <v>2.5</v>
      </c>
      <c r="T8" s="8">
        <f t="shared" si="1"/>
        <v>1.25</v>
      </c>
      <c r="U8" s="8">
        <f t="shared" si="2"/>
        <v>2.5</v>
      </c>
      <c r="V8" s="9">
        <v>0</v>
      </c>
      <c r="W8" s="9">
        <v>70</v>
      </c>
      <c r="X8" s="9">
        <v>0.5</v>
      </c>
      <c r="Y8" s="9">
        <v>4.5</v>
      </c>
      <c r="Z8" s="7">
        <f t="shared" si="3"/>
        <v>35</v>
      </c>
      <c r="AA8" s="9">
        <v>0</v>
      </c>
      <c r="AB8" s="9">
        <v>1</v>
      </c>
      <c r="AC8" s="9">
        <v>9.8066499999999994</v>
      </c>
      <c r="AD8" s="9">
        <v>1025</v>
      </c>
      <c r="AE8" s="9">
        <f t="shared" si="5"/>
        <v>9.9484508583212516E-5</v>
      </c>
      <c r="AF8" s="9">
        <f t="shared" si="6"/>
        <v>9.9484508583212516</v>
      </c>
      <c r="AG8" s="18">
        <f t="shared" si="4"/>
        <v>338.24732918292256</v>
      </c>
    </row>
    <row r="9" spans="1:33">
      <c r="A9" s="23" t="s">
        <v>4</v>
      </c>
      <c r="B9" s="4">
        <v>0.505</v>
      </c>
      <c r="C9" s="4">
        <v>0.71</v>
      </c>
      <c r="D9" s="4">
        <v>0.91800000000000004</v>
      </c>
      <c r="E9" s="4">
        <v>1.113</v>
      </c>
      <c r="F9" s="4">
        <v>1.33</v>
      </c>
      <c r="G9" s="4">
        <v>1.53</v>
      </c>
      <c r="H9" s="4">
        <v>1.73</v>
      </c>
      <c r="I9" s="4">
        <v>1.93</v>
      </c>
      <c r="J9" s="4">
        <v>2.12</v>
      </c>
      <c r="K9" s="3"/>
      <c r="L9" s="3"/>
      <c r="M9" s="3" t="s">
        <v>32</v>
      </c>
      <c r="P9" s="9">
        <v>65535</v>
      </c>
      <c r="Q9" s="24">
        <v>0.75</v>
      </c>
      <c r="R9" s="7">
        <f t="shared" si="0"/>
        <v>49151.25</v>
      </c>
      <c r="S9" s="10">
        <v>2.5</v>
      </c>
      <c r="T9" s="8">
        <f t="shared" si="1"/>
        <v>1.875</v>
      </c>
      <c r="U9" s="8">
        <f t="shared" si="2"/>
        <v>3.75</v>
      </c>
      <c r="V9" s="9">
        <v>0</v>
      </c>
      <c r="W9" s="9">
        <v>70</v>
      </c>
      <c r="X9" s="9">
        <v>0.5</v>
      </c>
      <c r="Y9" s="9">
        <v>4.5</v>
      </c>
      <c r="Z9" s="7">
        <f t="shared" si="3"/>
        <v>56.875</v>
      </c>
      <c r="AA9" s="9">
        <v>0</v>
      </c>
      <c r="AB9" s="9">
        <v>1</v>
      </c>
      <c r="AC9" s="9">
        <v>9.8066499999999994</v>
      </c>
      <c r="AD9" s="9">
        <v>1025</v>
      </c>
      <c r="AE9" s="9">
        <f t="shared" si="5"/>
        <v>9.9484508583212516E-5</v>
      </c>
      <c r="AF9" s="9">
        <f t="shared" si="6"/>
        <v>9.9484508583212516</v>
      </c>
      <c r="AG9" s="18">
        <f t="shared" si="4"/>
        <v>555.86969170869997</v>
      </c>
    </row>
    <row r="10" spans="1:33">
      <c r="A10" s="14"/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  <c r="P10" s="9">
        <v>65535</v>
      </c>
      <c r="Q10" s="24">
        <v>0.9</v>
      </c>
      <c r="R10" s="7">
        <f t="shared" si="0"/>
        <v>58981.5</v>
      </c>
      <c r="S10" s="10">
        <v>2.5</v>
      </c>
      <c r="T10" s="8">
        <f t="shared" si="1"/>
        <v>2.25</v>
      </c>
      <c r="U10" s="8">
        <f t="shared" si="2"/>
        <v>4.5</v>
      </c>
      <c r="V10" s="9">
        <v>0</v>
      </c>
      <c r="W10" s="9">
        <v>70</v>
      </c>
      <c r="X10" s="9">
        <v>0.5</v>
      </c>
      <c r="Y10" s="9">
        <v>4.5</v>
      </c>
      <c r="Z10" s="7">
        <f t="shared" si="3"/>
        <v>70</v>
      </c>
      <c r="AA10" s="9">
        <v>0</v>
      </c>
      <c r="AB10" s="9">
        <v>1</v>
      </c>
      <c r="AC10" s="9">
        <v>9.8066499999999994</v>
      </c>
      <c r="AD10" s="9">
        <v>1025</v>
      </c>
      <c r="AE10" s="9">
        <f t="shared" si="5"/>
        <v>9.9484508583212516E-5</v>
      </c>
      <c r="AF10" s="9">
        <f t="shared" si="6"/>
        <v>9.9484508583212516</v>
      </c>
      <c r="AG10" s="18">
        <f t="shared" si="4"/>
        <v>686.44310922416639</v>
      </c>
    </row>
    <row r="11" spans="1:33">
      <c r="A11" s="23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3" t="s">
        <v>8</v>
      </c>
      <c r="L11" s="3"/>
      <c r="M11" s="3" t="s">
        <v>32</v>
      </c>
      <c r="P11" s="9">
        <v>65535</v>
      </c>
      <c r="Q11" s="24">
        <v>1</v>
      </c>
      <c r="R11" s="7">
        <f t="shared" si="0"/>
        <v>65535</v>
      </c>
      <c r="S11" s="10">
        <v>2.5</v>
      </c>
      <c r="T11" s="8">
        <f t="shared" si="1"/>
        <v>2.5</v>
      </c>
      <c r="U11" s="8">
        <f t="shared" si="2"/>
        <v>5</v>
      </c>
      <c r="V11" s="9">
        <v>0</v>
      </c>
      <c r="W11" s="9">
        <v>70</v>
      </c>
      <c r="X11" s="9">
        <v>0.5</v>
      </c>
      <c r="Y11" s="9">
        <v>4.5</v>
      </c>
      <c r="Z11" s="7">
        <f t="shared" si="3"/>
        <v>78.75</v>
      </c>
      <c r="AA11" s="9">
        <v>0</v>
      </c>
      <c r="AB11" s="9">
        <v>1</v>
      </c>
      <c r="AC11" s="9">
        <v>9.8066499999999994</v>
      </c>
      <c r="AD11" s="9">
        <v>1025</v>
      </c>
      <c r="AE11" s="9">
        <f t="shared" si="5"/>
        <v>9.9484508583212516E-5</v>
      </c>
      <c r="AF11" s="9">
        <f t="shared" si="6"/>
        <v>9.9484508583212516</v>
      </c>
      <c r="AG11" s="18">
        <f t="shared" si="4"/>
        <v>773.49205423447734</v>
      </c>
    </row>
    <row r="12" spans="1:33">
      <c r="A12" s="17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3" t="s">
        <v>24</v>
      </c>
      <c r="L12" s="12">
        <v>21110001</v>
      </c>
      <c r="M12" s="3" t="s">
        <v>32</v>
      </c>
    </row>
    <row r="13" spans="1:33">
      <c r="A13" s="23" t="s">
        <v>9</v>
      </c>
      <c r="B13" s="4"/>
      <c r="C13" s="4"/>
      <c r="D13" s="4"/>
      <c r="E13" s="4"/>
      <c r="F13" s="4"/>
      <c r="G13" s="4"/>
      <c r="H13" s="4"/>
      <c r="I13" s="4"/>
      <c r="J13" s="4"/>
      <c r="K13" s="3" t="s">
        <v>24</v>
      </c>
      <c r="L13" s="13">
        <v>21110002</v>
      </c>
      <c r="M13" s="3" t="s">
        <v>32</v>
      </c>
    </row>
    <row r="14" spans="1:33" ht="18">
      <c r="A14" s="23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3" t="s">
        <v>24</v>
      </c>
      <c r="L14" s="13">
        <v>21110003</v>
      </c>
      <c r="M14" s="3" t="s">
        <v>32</v>
      </c>
      <c r="P14" s="72" t="s">
        <v>27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</row>
    <row r="15" spans="1:33">
      <c r="A15" s="23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3" t="s">
        <v>24</v>
      </c>
      <c r="L15" s="13">
        <v>21110004</v>
      </c>
      <c r="M15" s="3" t="s">
        <v>32</v>
      </c>
      <c r="P15" s="14" t="s">
        <v>18</v>
      </c>
      <c r="Q15" s="14" t="s">
        <v>33</v>
      </c>
      <c r="R15" s="14" t="s">
        <v>17</v>
      </c>
      <c r="S15" s="14" t="s">
        <v>62</v>
      </c>
      <c r="T15" s="14" t="s">
        <v>61</v>
      </c>
      <c r="U15" s="14" t="s">
        <v>60</v>
      </c>
      <c r="V15" s="14" t="s">
        <v>59</v>
      </c>
      <c r="W15" s="14" t="s">
        <v>58</v>
      </c>
      <c r="X15" s="14" t="s">
        <v>57</v>
      </c>
      <c r="Y15" s="14" t="s">
        <v>56</v>
      </c>
      <c r="Z15" s="14" t="s">
        <v>55</v>
      </c>
      <c r="AA15" s="19" t="s">
        <v>54</v>
      </c>
      <c r="AB15" s="19" t="s">
        <v>53</v>
      </c>
      <c r="AC15" s="19" t="s">
        <v>52</v>
      </c>
      <c r="AD15" s="19" t="s">
        <v>51</v>
      </c>
      <c r="AE15" s="19" t="s">
        <v>49</v>
      </c>
      <c r="AF15" s="19" t="s">
        <v>48</v>
      </c>
      <c r="AG15" s="19" t="s">
        <v>47</v>
      </c>
    </row>
    <row r="16" spans="1:33">
      <c r="A16" s="23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3" t="s">
        <v>24</v>
      </c>
      <c r="L16" s="13">
        <v>21110005</v>
      </c>
      <c r="M16" s="3" t="s">
        <v>32</v>
      </c>
      <c r="P16" s="9">
        <v>65535</v>
      </c>
      <c r="Q16" s="24">
        <v>0</v>
      </c>
      <c r="R16" s="7">
        <f>P16*Q16</f>
        <v>0</v>
      </c>
      <c r="S16" s="10">
        <v>2.5</v>
      </c>
      <c r="T16" s="8">
        <f>S16 * R16/P16</f>
        <v>0</v>
      </c>
      <c r="U16" s="8">
        <f>T16*2</f>
        <v>0</v>
      </c>
      <c r="V16" s="9">
        <v>0</v>
      </c>
      <c r="W16" s="9">
        <v>100</v>
      </c>
      <c r="X16" s="9">
        <v>0.5</v>
      </c>
      <c r="Y16" s="9">
        <v>4.5</v>
      </c>
      <c r="Z16" s="7">
        <f xml:space="preserve"> (W16-V16)/(Y16-X16)*(U16-X16)+V16</f>
        <v>-12.5</v>
      </c>
      <c r="AA16" s="9">
        <v>1</v>
      </c>
      <c r="AB16" s="9">
        <v>1</v>
      </c>
      <c r="AC16" s="9">
        <v>9.8066499999999994</v>
      </c>
      <c r="AD16" s="9">
        <v>1025</v>
      </c>
      <c r="AE16" s="9">
        <f t="shared" ref="AE16:AE23" si="7">1/(AC16*AD16)</f>
        <v>9.9484508583212516E-5</v>
      </c>
      <c r="AF16" s="9">
        <f t="shared" ref="AF16:AF23" si="8">AE16*100000</f>
        <v>9.9484508583212516</v>
      </c>
      <c r="AG16" s="18">
        <f t="shared" ref="AG16:AG23" si="9" xml:space="preserve"> AF16* (Z16+AA16-AB16)</f>
        <v>-124.35563572901565</v>
      </c>
    </row>
    <row r="17" spans="1:33">
      <c r="A17" s="15" t="s">
        <v>30</v>
      </c>
      <c r="B17" s="23">
        <v>0</v>
      </c>
      <c r="C17" s="23">
        <v>5</v>
      </c>
      <c r="D17" s="23">
        <v>10</v>
      </c>
      <c r="E17" s="23">
        <v>15</v>
      </c>
      <c r="F17" s="23">
        <v>20</v>
      </c>
      <c r="G17" s="23">
        <v>25</v>
      </c>
      <c r="H17" s="23">
        <v>30</v>
      </c>
      <c r="I17" s="23">
        <v>35</v>
      </c>
      <c r="J17" s="23">
        <v>40</v>
      </c>
      <c r="K17" s="14"/>
      <c r="L17" s="14"/>
      <c r="M17" s="14"/>
      <c r="P17" s="9">
        <v>65535</v>
      </c>
      <c r="Q17" s="24">
        <v>0.1</v>
      </c>
      <c r="R17" s="7">
        <f t="shared" ref="R17:R23" si="10">P17*Q17</f>
        <v>6553.5</v>
      </c>
      <c r="S17" s="10">
        <v>2.5</v>
      </c>
      <c r="T17" s="8">
        <f t="shared" ref="T17:T23" si="11">S17 * R17/P17</f>
        <v>0.25</v>
      </c>
      <c r="U17" s="8">
        <f t="shared" ref="U17:U22" si="12">T17*2</f>
        <v>0.5</v>
      </c>
      <c r="V17" s="9">
        <v>0</v>
      </c>
      <c r="W17" s="9">
        <v>100</v>
      </c>
      <c r="X17" s="9">
        <v>0.5</v>
      </c>
      <c r="Y17" s="9">
        <v>4.5</v>
      </c>
      <c r="Z17" s="7">
        <f t="shared" ref="Z17:Z23" si="13" xml:space="preserve"> (W17-V17)/(Y17-X17)*(U17-X17)+V17</f>
        <v>0</v>
      </c>
      <c r="AA17" s="9">
        <v>1</v>
      </c>
      <c r="AB17" s="9">
        <v>1</v>
      </c>
      <c r="AC17" s="9">
        <v>9.8066499999999994</v>
      </c>
      <c r="AD17" s="9">
        <v>1025</v>
      </c>
      <c r="AE17" s="9">
        <f t="shared" si="7"/>
        <v>9.9484508583212516E-5</v>
      </c>
      <c r="AF17" s="9">
        <f t="shared" si="8"/>
        <v>9.9484508583212516</v>
      </c>
      <c r="AG17" s="18">
        <f t="shared" si="9"/>
        <v>0</v>
      </c>
    </row>
    <row r="18" spans="1:33">
      <c r="A18" s="2"/>
      <c r="B18" s="2"/>
      <c r="C18" s="2"/>
      <c r="D18" s="2"/>
      <c r="E18" s="2"/>
      <c r="F18" s="2"/>
      <c r="G18" s="2"/>
      <c r="H18" s="2"/>
      <c r="I18" s="2"/>
      <c r="J18" s="2"/>
      <c r="P18" s="9">
        <v>65535</v>
      </c>
      <c r="Q18" s="24">
        <v>0.11142857</v>
      </c>
      <c r="R18" s="7">
        <f t="shared" si="10"/>
        <v>7302.4713349500007</v>
      </c>
      <c r="S18" s="10">
        <v>2.5</v>
      </c>
      <c r="T18" s="8">
        <f t="shared" si="11"/>
        <v>0.27857142499999998</v>
      </c>
      <c r="U18" s="8">
        <f t="shared" si="12"/>
        <v>0.55714284999999997</v>
      </c>
      <c r="V18" s="9">
        <v>0</v>
      </c>
      <c r="W18" s="9">
        <v>100</v>
      </c>
      <c r="X18" s="9">
        <v>0.5</v>
      </c>
      <c r="Y18" s="9">
        <v>4.5</v>
      </c>
      <c r="Z18" s="7">
        <f t="shared" si="13"/>
        <v>1.4285712499999992</v>
      </c>
      <c r="AA18" s="9">
        <v>1</v>
      </c>
      <c r="AB18" s="9">
        <v>1</v>
      </c>
      <c r="AC18" s="9">
        <v>9.8066499999999994</v>
      </c>
      <c r="AD18" s="9">
        <v>1025</v>
      </c>
      <c r="AE18" s="9">
        <f t="shared" si="7"/>
        <v>9.9484508583212516E-5</v>
      </c>
      <c r="AF18" s="9">
        <f t="shared" si="8"/>
        <v>9.9484508583212516</v>
      </c>
      <c r="AG18" s="18">
        <f t="shared" si="9"/>
        <v>14.212070878235556</v>
      </c>
    </row>
    <row r="19" spans="1:33">
      <c r="A19" s="2"/>
      <c r="B19" s="2"/>
      <c r="C19" s="2"/>
      <c r="D19" s="2"/>
      <c r="E19" s="2"/>
      <c r="F19" s="2"/>
      <c r="G19" s="2"/>
      <c r="H19" s="2"/>
      <c r="I19" s="2"/>
      <c r="J19" s="2"/>
      <c r="P19" s="9">
        <v>65535</v>
      </c>
      <c r="Q19" s="24">
        <v>0.25</v>
      </c>
      <c r="R19" s="7">
        <f t="shared" si="10"/>
        <v>16383.75</v>
      </c>
      <c r="S19" s="10">
        <v>2.5</v>
      </c>
      <c r="T19" s="8">
        <f t="shared" si="11"/>
        <v>0.625</v>
      </c>
      <c r="U19" s="8">
        <f t="shared" si="12"/>
        <v>1.25</v>
      </c>
      <c r="V19" s="9">
        <v>0</v>
      </c>
      <c r="W19" s="9">
        <v>100</v>
      </c>
      <c r="X19" s="9">
        <v>0.5</v>
      </c>
      <c r="Y19" s="9">
        <v>4.5</v>
      </c>
      <c r="Z19" s="7">
        <f t="shared" si="13"/>
        <v>18.75</v>
      </c>
      <c r="AA19" s="9">
        <v>1</v>
      </c>
      <c r="AB19" s="9">
        <v>1</v>
      </c>
      <c r="AC19" s="9">
        <v>9.8066499999999994</v>
      </c>
      <c r="AD19" s="9">
        <v>1025</v>
      </c>
      <c r="AE19" s="9">
        <f t="shared" si="7"/>
        <v>9.9484508583212516E-5</v>
      </c>
      <c r="AF19" s="9">
        <f t="shared" si="8"/>
        <v>9.9484508583212516</v>
      </c>
      <c r="AG19" s="18">
        <f t="shared" si="9"/>
        <v>186.53345359352346</v>
      </c>
    </row>
    <row r="20" spans="1:33">
      <c r="A20" s="2"/>
      <c r="B20" s="2"/>
      <c r="C20" s="2"/>
      <c r="D20" s="2"/>
      <c r="E20" s="2"/>
      <c r="F20" s="2"/>
      <c r="G20" s="2"/>
      <c r="H20" s="2"/>
      <c r="I20" s="2"/>
      <c r="J20" s="2"/>
      <c r="P20" s="9">
        <v>65535</v>
      </c>
      <c r="Q20" s="24">
        <v>0.5</v>
      </c>
      <c r="R20" s="7">
        <f t="shared" si="10"/>
        <v>32767.5</v>
      </c>
      <c r="S20" s="10">
        <v>2.5</v>
      </c>
      <c r="T20" s="8">
        <f t="shared" si="11"/>
        <v>1.25</v>
      </c>
      <c r="U20" s="8">
        <f t="shared" si="12"/>
        <v>2.5</v>
      </c>
      <c r="V20" s="9">
        <v>0</v>
      </c>
      <c r="W20" s="9">
        <v>100</v>
      </c>
      <c r="X20" s="9">
        <v>0.5</v>
      </c>
      <c r="Y20" s="9">
        <v>4.5</v>
      </c>
      <c r="Z20" s="7">
        <f t="shared" si="13"/>
        <v>50</v>
      </c>
      <c r="AA20" s="9">
        <v>1</v>
      </c>
      <c r="AB20" s="9">
        <v>1</v>
      </c>
      <c r="AC20" s="9">
        <v>9.8066499999999994</v>
      </c>
      <c r="AD20" s="9">
        <v>1025</v>
      </c>
      <c r="AE20" s="9">
        <f t="shared" si="7"/>
        <v>9.9484508583212516E-5</v>
      </c>
      <c r="AF20" s="9">
        <f t="shared" si="8"/>
        <v>9.9484508583212516</v>
      </c>
      <c r="AG20" s="18">
        <f t="shared" si="9"/>
        <v>497.42254291606258</v>
      </c>
    </row>
    <row r="21" spans="1:33">
      <c r="A21" s="2"/>
      <c r="B21" s="2"/>
      <c r="C21" s="2"/>
      <c r="D21" s="2"/>
      <c r="E21" s="2"/>
      <c r="F21" s="2"/>
      <c r="G21" s="2"/>
      <c r="H21" s="2"/>
      <c r="I21" s="2"/>
      <c r="J21" s="2"/>
      <c r="P21" s="9">
        <v>65535</v>
      </c>
      <c r="Q21" s="24">
        <v>0.75</v>
      </c>
      <c r="R21" s="7">
        <f t="shared" si="10"/>
        <v>49151.25</v>
      </c>
      <c r="S21" s="10">
        <v>2.5</v>
      </c>
      <c r="T21" s="8">
        <f t="shared" si="11"/>
        <v>1.875</v>
      </c>
      <c r="U21" s="8">
        <f t="shared" si="12"/>
        <v>3.75</v>
      </c>
      <c r="V21" s="9">
        <v>0</v>
      </c>
      <c r="W21" s="9">
        <v>100</v>
      </c>
      <c r="X21" s="9">
        <v>0.5</v>
      </c>
      <c r="Y21" s="9">
        <v>4.5</v>
      </c>
      <c r="Z21" s="7">
        <f t="shared" si="13"/>
        <v>81.25</v>
      </c>
      <c r="AA21" s="9">
        <v>1</v>
      </c>
      <c r="AB21" s="9">
        <v>1</v>
      </c>
      <c r="AC21" s="9">
        <v>9.8066499999999994</v>
      </c>
      <c r="AD21" s="9">
        <v>1025</v>
      </c>
      <c r="AE21" s="9">
        <f t="shared" si="7"/>
        <v>9.9484508583212516E-5</v>
      </c>
      <c r="AF21" s="9">
        <f t="shared" si="8"/>
        <v>9.9484508583212516</v>
      </c>
      <c r="AG21" s="18">
        <f t="shared" si="9"/>
        <v>808.31163223860165</v>
      </c>
    </row>
    <row r="22" spans="1:33">
      <c r="A22" t="s">
        <v>13</v>
      </c>
      <c r="N22" t="s">
        <v>29</v>
      </c>
      <c r="P22" s="9">
        <v>65535</v>
      </c>
      <c r="Q22" s="24">
        <v>0.9</v>
      </c>
      <c r="R22" s="7">
        <f t="shared" si="10"/>
        <v>58981.5</v>
      </c>
      <c r="S22" s="10">
        <v>2.5</v>
      </c>
      <c r="T22" s="8">
        <f t="shared" si="11"/>
        <v>2.25</v>
      </c>
      <c r="U22" s="8">
        <f t="shared" si="12"/>
        <v>4.5</v>
      </c>
      <c r="V22" s="9">
        <v>0</v>
      </c>
      <c r="W22" s="9">
        <v>100</v>
      </c>
      <c r="X22" s="9">
        <v>0.5</v>
      </c>
      <c r="Y22" s="9">
        <v>4.5</v>
      </c>
      <c r="Z22" s="7">
        <f xml:space="preserve"> (W22-V22)/(Y22-X22)*(U22-X22)+V22</f>
        <v>100</v>
      </c>
      <c r="AA22" s="9">
        <v>1</v>
      </c>
      <c r="AB22" s="9">
        <v>1</v>
      </c>
      <c r="AC22" s="9">
        <v>9.8066499999999994</v>
      </c>
      <c r="AD22" s="9">
        <v>1025</v>
      </c>
      <c r="AE22" s="9">
        <f t="shared" si="7"/>
        <v>9.9484508583212516E-5</v>
      </c>
      <c r="AF22" s="9">
        <f t="shared" si="8"/>
        <v>9.9484508583212516</v>
      </c>
      <c r="AG22" s="18">
        <f t="shared" si="9"/>
        <v>994.84508583212516</v>
      </c>
    </row>
    <row r="23" spans="1:33">
      <c r="A23" t="s">
        <v>14</v>
      </c>
      <c r="N23" s="11" t="s">
        <v>19</v>
      </c>
      <c r="P23" s="9">
        <v>65535</v>
      </c>
      <c r="Q23" s="24">
        <v>1</v>
      </c>
      <c r="R23" s="7">
        <f t="shared" si="10"/>
        <v>65535</v>
      </c>
      <c r="S23" s="10">
        <v>2.5</v>
      </c>
      <c r="T23" s="8">
        <f t="shared" si="11"/>
        <v>2.5</v>
      </c>
      <c r="U23" s="8">
        <f>T23*2</f>
        <v>5</v>
      </c>
      <c r="V23" s="9">
        <v>0</v>
      </c>
      <c r="W23" s="9">
        <v>100</v>
      </c>
      <c r="X23" s="9">
        <v>0.5</v>
      </c>
      <c r="Y23" s="9">
        <v>4.5</v>
      </c>
      <c r="Z23" s="7">
        <f t="shared" si="13"/>
        <v>112.5</v>
      </c>
      <c r="AA23" s="9">
        <v>1</v>
      </c>
      <c r="AB23" s="9">
        <v>1</v>
      </c>
      <c r="AC23" s="9">
        <v>9.8066499999999994</v>
      </c>
      <c r="AD23" s="9">
        <v>1025</v>
      </c>
      <c r="AE23" s="9">
        <f t="shared" si="7"/>
        <v>9.9484508583212516E-5</v>
      </c>
      <c r="AF23" s="9">
        <f t="shared" si="8"/>
        <v>9.9484508583212516</v>
      </c>
      <c r="AG23" s="18">
        <f t="shared" si="9"/>
        <v>1119.2007215611409</v>
      </c>
    </row>
    <row r="24" spans="1:33">
      <c r="A24" t="s">
        <v>16</v>
      </c>
      <c r="N24" s="6" t="s">
        <v>20</v>
      </c>
    </row>
    <row r="25" spans="1:33" ht="18">
      <c r="A25" t="s">
        <v>15</v>
      </c>
      <c r="N25" s="21" t="s">
        <v>28</v>
      </c>
      <c r="P25" s="73" t="s">
        <v>67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</row>
    <row r="26" spans="1:33" ht="126">
      <c r="P26" s="27" t="s">
        <v>39</v>
      </c>
      <c r="Q26" s="20" t="s">
        <v>40</v>
      </c>
      <c r="R26" s="28" t="s">
        <v>38</v>
      </c>
      <c r="S26" s="9" t="s">
        <v>41</v>
      </c>
      <c r="T26" s="28" t="s">
        <v>35</v>
      </c>
      <c r="U26" s="28" t="s">
        <v>34</v>
      </c>
      <c r="V26" s="27" t="s">
        <v>63</v>
      </c>
      <c r="W26" s="27" t="s">
        <v>63</v>
      </c>
      <c r="X26" s="27" t="s">
        <v>63</v>
      </c>
      <c r="Y26" s="27" t="s">
        <v>63</v>
      </c>
      <c r="Z26" s="28" t="s">
        <v>44</v>
      </c>
      <c r="AA26" s="27" t="s">
        <v>63</v>
      </c>
      <c r="AB26" s="27" t="s">
        <v>64</v>
      </c>
      <c r="AC26" s="27" t="s">
        <v>65</v>
      </c>
      <c r="AD26" s="27" t="s">
        <v>66</v>
      </c>
      <c r="AE26" s="27" t="s">
        <v>50</v>
      </c>
      <c r="AF26" s="27" t="s">
        <v>46</v>
      </c>
      <c r="AG26" s="28" t="s">
        <v>45</v>
      </c>
    </row>
    <row r="27" spans="1:33" ht="42">
      <c r="P27" s="9">
        <v>65535</v>
      </c>
      <c r="Q27" s="20" t="s">
        <v>28</v>
      </c>
      <c r="R27" s="7" t="s">
        <v>42</v>
      </c>
      <c r="S27" s="10">
        <v>2.5</v>
      </c>
      <c r="T27" s="28" t="s">
        <v>36</v>
      </c>
      <c r="U27" s="28" t="s">
        <v>37</v>
      </c>
      <c r="V27" s="9">
        <v>0</v>
      </c>
      <c r="W27" s="9">
        <v>100</v>
      </c>
      <c r="X27" s="9">
        <v>0.5</v>
      </c>
      <c r="Y27" s="9">
        <v>4.5</v>
      </c>
      <c r="Z27" s="28" t="s">
        <v>43</v>
      </c>
      <c r="AA27" s="9">
        <v>1</v>
      </c>
      <c r="AB27" s="9">
        <v>1</v>
      </c>
      <c r="AC27" s="9">
        <v>9.8066499999999994</v>
      </c>
      <c r="AD27" s="9">
        <v>1025</v>
      </c>
      <c r="AE27" s="9">
        <f t="shared" ref="AE27" si="14">1/(AC27*AD27)</f>
        <v>9.9484508583212516E-5</v>
      </c>
      <c r="AF27" s="9">
        <f t="shared" ref="AF27" si="15">AE27*100000</f>
        <v>9.9484508583212516</v>
      </c>
      <c r="AG27" s="7" t="s">
        <v>105</v>
      </c>
    </row>
    <row r="28" spans="1:33">
      <c r="P28" s="26"/>
      <c r="T28" s="25"/>
      <c r="U28" s="25"/>
      <c r="Z28" s="25"/>
    </row>
    <row r="29" spans="1:33">
      <c r="P29" s="26"/>
      <c r="T29" s="25"/>
      <c r="U29" s="25"/>
      <c r="Z29" s="25"/>
    </row>
    <row r="53" spans="1:18" ht="20">
      <c r="A53" s="74" t="s">
        <v>79</v>
      </c>
      <c r="B53" s="75"/>
      <c r="C53" s="75"/>
      <c r="D53" s="75"/>
      <c r="E53" s="75"/>
      <c r="F53" s="76"/>
    </row>
    <row r="54" spans="1:18" ht="18">
      <c r="A54" s="63" t="s">
        <v>70</v>
      </c>
      <c r="B54" s="64"/>
      <c r="C54" s="65" t="s">
        <v>74</v>
      </c>
      <c r="D54" s="66"/>
      <c r="E54" s="65" t="s">
        <v>75</v>
      </c>
      <c r="F54" s="66"/>
    </row>
    <row r="55" spans="1:18" ht="18">
      <c r="A55" s="46" t="s">
        <v>71</v>
      </c>
      <c r="B55" s="47">
        <f>SLOPE(B4:J4,B9:J9)</f>
        <v>24.66560169789232</v>
      </c>
      <c r="C55" s="55" t="s">
        <v>68</v>
      </c>
      <c r="D55" s="55">
        <v>0.47770000000000001</v>
      </c>
      <c r="E55" s="46" t="s">
        <v>80</v>
      </c>
      <c r="F55" s="47">
        <v>25</v>
      </c>
    </row>
    <row r="56" spans="1:18" ht="18">
      <c r="A56" s="48" t="s">
        <v>72</v>
      </c>
      <c r="B56" s="49">
        <f>INTERCEPT(B4:J4,B9:J9)</f>
        <v>-12.575037975683124</v>
      </c>
      <c r="C56" s="50" t="s">
        <v>69</v>
      </c>
      <c r="D56" s="50">
        <v>23.14</v>
      </c>
      <c r="E56" s="48" t="s">
        <v>81</v>
      </c>
      <c r="F56" s="49">
        <v>-12.5</v>
      </c>
    </row>
    <row r="57" spans="1:18" ht="18">
      <c r="A57" s="48"/>
      <c r="B57" s="49"/>
      <c r="C57" s="50" t="s">
        <v>73</v>
      </c>
      <c r="D57" s="50">
        <v>-11.88</v>
      </c>
      <c r="E57" s="48"/>
      <c r="F57" s="49"/>
    </row>
    <row r="58" spans="1:18" ht="20">
      <c r="A58" s="56" t="s">
        <v>94</v>
      </c>
      <c r="B58" s="57">
        <f>CORREL(B9:J9,B4:J4)^2</f>
        <v>0.99986127416022852</v>
      </c>
      <c r="C58" s="51"/>
      <c r="D58" s="56">
        <v>0.99994000000000005</v>
      </c>
      <c r="E58" s="51"/>
      <c r="F58" s="53"/>
    </row>
    <row r="59" spans="1:18" ht="20">
      <c r="A59" s="54"/>
      <c r="B59" s="54"/>
      <c r="C59" s="54"/>
      <c r="D59" s="54"/>
      <c r="E59" s="54"/>
      <c r="F59" s="54"/>
    </row>
    <row r="60" spans="1:18" ht="23">
      <c r="A60" s="33"/>
      <c r="B60" s="33"/>
      <c r="C60" s="33"/>
      <c r="D60" s="34" t="s">
        <v>77</v>
      </c>
      <c r="E60" s="34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2" spans="1:18" s="25" customFormat="1" ht="90">
      <c r="A62" s="42"/>
      <c r="B62" s="42" t="s">
        <v>82</v>
      </c>
      <c r="C62" s="42" t="s">
        <v>83</v>
      </c>
      <c r="D62" s="43" t="s">
        <v>84</v>
      </c>
      <c r="E62" s="42"/>
      <c r="F62" s="42" t="s">
        <v>85</v>
      </c>
      <c r="G62" s="42" t="s">
        <v>86</v>
      </c>
      <c r="H62" s="42" t="s">
        <v>87</v>
      </c>
      <c r="I62" s="44" t="s">
        <v>52</v>
      </c>
      <c r="J62" s="44" t="s">
        <v>51</v>
      </c>
      <c r="K62" s="44" t="s">
        <v>49</v>
      </c>
      <c r="L62" s="44" t="s">
        <v>48</v>
      </c>
      <c r="M62" s="42"/>
      <c r="N62" s="42" t="s">
        <v>78</v>
      </c>
      <c r="O62" s="42"/>
      <c r="P62" s="42" t="s">
        <v>88</v>
      </c>
      <c r="Q62" s="42" t="s">
        <v>89</v>
      </c>
      <c r="R62" s="42" t="s">
        <v>90</v>
      </c>
    </row>
    <row r="63" spans="1:18">
      <c r="A63" t="s">
        <v>76</v>
      </c>
      <c r="I63" s="30"/>
      <c r="J63" s="30"/>
      <c r="K63" s="30"/>
      <c r="L63" s="30"/>
      <c r="R63" s="19"/>
    </row>
    <row r="64" spans="1:18">
      <c r="A64" s="23">
        <v>0.5</v>
      </c>
      <c r="B64" s="31">
        <f t="shared" ref="B64:B71" si="16">A64*B$55+B$56</f>
        <v>-0.2422371267369634</v>
      </c>
      <c r="C64" s="31">
        <f t="shared" ref="C64:C71" si="17">A64^2*D$55+A64*D$56+D$57</f>
        <v>-0.19057500000000083</v>
      </c>
      <c r="D64" s="31">
        <f t="shared" ref="D64:D71" si="18">A64*F$55+F$56</f>
        <v>0</v>
      </c>
      <c r="F64" s="31">
        <f t="shared" ref="F64:F71" si="19">B64-C64</f>
        <v>-5.1662126736962577E-2</v>
      </c>
      <c r="G64" s="31">
        <f t="shared" ref="G64:G71" si="20">B64-D64</f>
        <v>-0.2422371267369634</v>
      </c>
      <c r="H64" s="31">
        <f t="shared" ref="H64:H71" si="21">C64-D64</f>
        <v>-0.19057500000000083</v>
      </c>
      <c r="I64" s="9">
        <v>9.8066499999999994</v>
      </c>
      <c r="J64" s="9">
        <v>1025</v>
      </c>
      <c r="K64" s="9">
        <f>1/(I64*J64)</f>
        <v>9.9484508583212516E-5</v>
      </c>
      <c r="L64" s="9">
        <f>K64*100000</f>
        <v>9.9484508583212516</v>
      </c>
      <c r="N64">
        <f>(A64*F$55+F$56)*L64</f>
        <v>0</v>
      </c>
      <c r="P64" s="32">
        <f t="shared" ref="P64:R71" si="22">$L64*F64</f>
        <v>-0.5139581290790366</v>
      </c>
      <c r="Q64" s="32">
        <f t="shared" si="22"/>
        <v>-2.4098841514036176</v>
      </c>
      <c r="R64" s="32">
        <f t="shared" si="22"/>
        <v>-1.8959260223245809</v>
      </c>
    </row>
    <row r="65" spans="1:18">
      <c r="A65" s="23">
        <v>0.75</v>
      </c>
      <c r="B65" s="31">
        <f t="shared" si="16"/>
        <v>5.9241632977361149</v>
      </c>
      <c r="C65" s="31">
        <f t="shared" si="17"/>
        <v>5.7437062500000007</v>
      </c>
      <c r="D65" s="31">
        <f t="shared" si="18"/>
        <v>6.25</v>
      </c>
      <c r="F65" s="31">
        <f t="shared" si="19"/>
        <v>0.18045704773611426</v>
      </c>
      <c r="G65" s="31">
        <f t="shared" si="20"/>
        <v>-0.32583670226388506</v>
      </c>
      <c r="H65" s="31">
        <f t="shared" si="21"/>
        <v>-0.50629374999999932</v>
      </c>
      <c r="I65" s="9">
        <v>9.8066499999999994</v>
      </c>
      <c r="J65" s="9">
        <v>1025</v>
      </c>
      <c r="K65" s="9">
        <f>1/(I65*J65)</f>
        <v>9.9484508583212516E-5</v>
      </c>
      <c r="L65" s="9">
        <f>K65*100000</f>
        <v>9.9484508583212516</v>
      </c>
      <c r="N65">
        <f t="shared" ref="N65:N71" si="23">(A65*F$55+F$56)*L65</f>
        <v>62.177817864507823</v>
      </c>
      <c r="P65" s="32">
        <f t="shared" si="22"/>
        <v>1.795268071440465</v>
      </c>
      <c r="Q65" s="32">
        <f t="shared" si="22"/>
        <v>-3.2415704203097135</v>
      </c>
      <c r="R65" s="32">
        <f t="shared" si="22"/>
        <v>-5.0368384917501787</v>
      </c>
    </row>
    <row r="66" spans="1:18">
      <c r="A66" s="23">
        <v>1</v>
      </c>
      <c r="B66" s="31">
        <f t="shared" si="16"/>
        <v>12.090563722209197</v>
      </c>
      <c r="C66" s="31">
        <f t="shared" si="17"/>
        <v>11.737699999999998</v>
      </c>
      <c r="D66" s="31">
        <f t="shared" si="18"/>
        <v>12.5</v>
      </c>
      <c r="F66" s="31">
        <f t="shared" si="19"/>
        <v>0.35286372220919837</v>
      </c>
      <c r="G66" s="31">
        <f t="shared" si="20"/>
        <v>-0.40943627779080316</v>
      </c>
      <c r="H66" s="31">
        <f t="shared" si="21"/>
        <v>-0.76230000000000153</v>
      </c>
      <c r="I66" s="9">
        <v>9.8066499999999994</v>
      </c>
      <c r="J66" s="9">
        <v>1025</v>
      </c>
      <c r="K66" s="9">
        <f>1/(I66*J66)</f>
        <v>9.9484508583212516E-5</v>
      </c>
      <c r="L66" s="9">
        <f>K66*100000</f>
        <v>9.9484508583212516</v>
      </c>
      <c r="N66">
        <f t="shared" si="23"/>
        <v>124.35563572901565</v>
      </c>
      <c r="P66" s="32">
        <f t="shared" si="22"/>
        <v>3.5104474000825312</v>
      </c>
      <c r="Q66" s="32">
        <f t="shared" si="22"/>
        <v>-4.073256689215774</v>
      </c>
      <c r="R66" s="32">
        <f t="shared" si="22"/>
        <v>-7.5837040892983056</v>
      </c>
    </row>
    <row r="67" spans="1:18">
      <c r="A67" s="23">
        <v>1.25</v>
      </c>
      <c r="B67" s="31">
        <f t="shared" si="16"/>
        <v>18.256964146682279</v>
      </c>
      <c r="C67" s="31">
        <f t="shared" si="17"/>
        <v>17.791406250000001</v>
      </c>
      <c r="D67" s="31">
        <f t="shared" si="18"/>
        <v>18.75</v>
      </c>
      <c r="F67" s="31">
        <f t="shared" si="19"/>
        <v>0.46555789668227732</v>
      </c>
      <c r="G67" s="31">
        <f t="shared" si="20"/>
        <v>-0.49303585331772126</v>
      </c>
      <c r="H67" s="31">
        <f t="shared" si="21"/>
        <v>-0.95859374999999858</v>
      </c>
      <c r="I67" s="9">
        <v>9.8066499999999994</v>
      </c>
      <c r="J67" s="9">
        <v>1025</v>
      </c>
      <c r="K67" s="9">
        <f t="shared" ref="K67:K70" si="24">1/(I67*J67)</f>
        <v>9.9484508583212516E-5</v>
      </c>
      <c r="L67" s="9">
        <f t="shared" ref="L67:L70" si="25">K67*100000</f>
        <v>9.9484508583212516</v>
      </c>
      <c r="N67">
        <f t="shared" si="23"/>
        <v>186.53345359352346</v>
      </c>
      <c r="P67" s="32">
        <f t="shared" si="22"/>
        <v>4.6315798568470381</v>
      </c>
      <c r="Q67" s="32">
        <f t="shared" si="22"/>
        <v>-4.9049429581218345</v>
      </c>
      <c r="R67" s="32">
        <f t="shared" si="22"/>
        <v>-9.5365228149688726</v>
      </c>
    </row>
    <row r="68" spans="1:18">
      <c r="A68" s="23">
        <v>1.5</v>
      </c>
      <c r="B68" s="31">
        <f t="shared" si="16"/>
        <v>24.423364571155354</v>
      </c>
      <c r="C68" s="31">
        <f t="shared" si="17"/>
        <v>23.904824999999995</v>
      </c>
      <c r="D68" s="31">
        <f t="shared" si="18"/>
        <v>25</v>
      </c>
      <c r="F68" s="31">
        <f t="shared" si="19"/>
        <v>0.5185395711553582</v>
      </c>
      <c r="G68" s="31">
        <f t="shared" si="20"/>
        <v>-0.57663542884464647</v>
      </c>
      <c r="H68" s="31">
        <f t="shared" si="21"/>
        <v>-1.0951750000000047</v>
      </c>
      <c r="I68" s="9">
        <v>9.8066499999999994</v>
      </c>
      <c r="J68" s="9">
        <v>1025</v>
      </c>
      <c r="K68" s="9">
        <f t="shared" si="24"/>
        <v>9.9484508583212516E-5</v>
      </c>
      <c r="L68" s="9">
        <f t="shared" si="25"/>
        <v>9.9484508583212516</v>
      </c>
      <c r="N68">
        <f t="shared" si="23"/>
        <v>248.71127145803129</v>
      </c>
      <c r="P68" s="32">
        <f t="shared" si="22"/>
        <v>5.1586654417340574</v>
      </c>
      <c r="Q68" s="32">
        <f t="shared" si="22"/>
        <v>-5.736629227027966</v>
      </c>
      <c r="R68" s="32">
        <f t="shared" si="22"/>
        <v>-10.895294668762023</v>
      </c>
    </row>
    <row r="69" spans="1:18">
      <c r="A69" s="23">
        <v>1.75</v>
      </c>
      <c r="B69" s="31">
        <f t="shared" si="16"/>
        <v>30.589764995628435</v>
      </c>
      <c r="C69" s="31">
        <f t="shared" si="17"/>
        <v>30.07795625</v>
      </c>
      <c r="D69" s="31">
        <f t="shared" si="18"/>
        <v>31.25</v>
      </c>
      <c r="F69" s="31">
        <f t="shared" si="19"/>
        <v>0.5118087456284357</v>
      </c>
      <c r="G69" s="31">
        <f t="shared" si="20"/>
        <v>-0.66023500437156457</v>
      </c>
      <c r="H69" s="31">
        <f t="shared" si="21"/>
        <v>-1.1720437500000003</v>
      </c>
      <c r="I69" s="9">
        <v>9.8066499999999994</v>
      </c>
      <c r="J69" s="9">
        <v>1025</v>
      </c>
      <c r="K69" s="9">
        <f t="shared" si="24"/>
        <v>9.9484508583212516E-5</v>
      </c>
      <c r="L69" s="9">
        <f t="shared" si="25"/>
        <v>9.9484508583212516</v>
      </c>
      <c r="N69">
        <f t="shared" si="23"/>
        <v>310.88908932253912</v>
      </c>
      <c r="P69" s="32">
        <f t="shared" si="22"/>
        <v>5.0917041547435344</v>
      </c>
      <c r="Q69" s="32">
        <f t="shared" si="22"/>
        <v>-6.5683154959340273</v>
      </c>
      <c r="R69" s="32">
        <f t="shared" si="22"/>
        <v>-11.660019650677562</v>
      </c>
    </row>
    <row r="70" spans="1:18">
      <c r="A70" s="23">
        <v>2</v>
      </c>
      <c r="B70" s="31">
        <f t="shared" si="16"/>
        <v>36.756165420101517</v>
      </c>
      <c r="C70" s="31">
        <f t="shared" si="17"/>
        <v>36.3108</v>
      </c>
      <c r="D70" s="31">
        <f t="shared" si="18"/>
        <v>37.5</v>
      </c>
      <c r="F70" s="31">
        <f t="shared" si="19"/>
        <v>0.44536542010151692</v>
      </c>
      <c r="G70" s="31">
        <f t="shared" si="20"/>
        <v>-0.74383457989848267</v>
      </c>
      <c r="H70" s="31">
        <f t="shared" si="21"/>
        <v>-1.1891999999999996</v>
      </c>
      <c r="I70" s="9">
        <v>9.8066499999999994</v>
      </c>
      <c r="J70" s="9">
        <v>1025</v>
      </c>
      <c r="K70" s="9">
        <f t="shared" si="24"/>
        <v>9.9484508583212516E-5</v>
      </c>
      <c r="L70" s="9">
        <f t="shared" si="25"/>
        <v>9.9484508583212516</v>
      </c>
      <c r="N70">
        <f t="shared" si="23"/>
        <v>373.06690718704692</v>
      </c>
      <c r="P70" s="32">
        <f t="shared" si="22"/>
        <v>4.4306959958755412</v>
      </c>
      <c r="Q70" s="32">
        <f t="shared" si="22"/>
        <v>-7.4000017648400878</v>
      </c>
      <c r="R70" s="32">
        <f t="shared" si="22"/>
        <v>-11.830697760715628</v>
      </c>
    </row>
    <row r="71" spans="1:18">
      <c r="A71" s="23">
        <v>2.125</v>
      </c>
      <c r="B71" s="31">
        <f t="shared" si="16"/>
        <v>39.839365632338058</v>
      </c>
      <c r="C71" s="31">
        <f t="shared" si="17"/>
        <v>39.449614062499997</v>
      </c>
      <c r="D71" s="31">
        <f t="shared" si="18"/>
        <v>40.625</v>
      </c>
      <c r="F71" s="31">
        <f t="shared" si="19"/>
        <v>0.38975156983806158</v>
      </c>
      <c r="G71" s="31">
        <f t="shared" si="20"/>
        <v>-0.78563436766194172</v>
      </c>
      <c r="H71" s="31">
        <f t="shared" si="21"/>
        <v>-1.1753859375000033</v>
      </c>
      <c r="I71" s="9">
        <v>9.8066499999999994</v>
      </c>
      <c r="J71" s="9">
        <v>1025</v>
      </c>
      <c r="K71" s="9">
        <f>1/(I71*J71)</f>
        <v>9.9484508583212516E-5</v>
      </c>
      <c r="L71" s="9">
        <f>K71*100000</f>
        <v>9.9484508583212516</v>
      </c>
      <c r="N71">
        <f t="shared" si="23"/>
        <v>404.15581611930082</v>
      </c>
      <c r="P71" s="32">
        <f t="shared" si="22"/>
        <v>3.877424339487519</v>
      </c>
      <c r="Q71" s="32">
        <f t="shared" si="22"/>
        <v>-7.8158448992931175</v>
      </c>
      <c r="R71" s="32">
        <f t="shared" si="22"/>
        <v>-11.693269238780637</v>
      </c>
    </row>
  </sheetData>
  <mergeCells count="8">
    <mergeCell ref="B3:J3"/>
    <mergeCell ref="O2:AG2"/>
    <mergeCell ref="P14:AG14"/>
    <mergeCell ref="P25:AG25"/>
    <mergeCell ref="C54:D54"/>
    <mergeCell ref="E54:F54"/>
    <mergeCell ref="A54:B54"/>
    <mergeCell ref="A53:F53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opLeftCell="A34" workbookViewId="0">
      <selection activeCell="I64" sqref="I64:L71"/>
    </sheetView>
  </sheetViews>
  <sheetFormatPr baseColWidth="10" defaultColWidth="8.83203125" defaultRowHeight="14" x14ac:dyDescent="0"/>
  <cols>
    <col min="1" max="1" width="38.5" customWidth="1"/>
    <col min="2" max="2" width="17" customWidth="1"/>
    <col min="3" max="3" width="17.1640625" customWidth="1"/>
    <col min="4" max="4" width="17" customWidth="1"/>
    <col min="5" max="5" width="12.6640625" customWidth="1"/>
    <col min="6" max="6" width="17" customWidth="1"/>
    <col min="7" max="7" width="18.33203125" customWidth="1"/>
    <col min="8" max="8" width="20.1640625" customWidth="1"/>
    <col min="9" max="10" width="12.6640625" customWidth="1"/>
    <col min="11" max="11" width="14.6640625" customWidth="1"/>
    <col min="12" max="12" width="15.5" customWidth="1"/>
    <col min="13" max="13" width="14.6640625" customWidth="1"/>
    <col min="14" max="14" width="13.5" customWidth="1"/>
    <col min="15" max="15" width="13.6640625" customWidth="1"/>
    <col min="16" max="16" width="14.33203125" customWidth="1"/>
    <col min="17" max="17" width="19.83203125" customWidth="1"/>
    <col min="18" max="18" width="20.1640625" customWidth="1"/>
    <col min="19" max="19" width="17.5" customWidth="1"/>
  </cols>
  <sheetData>
    <row r="1" spans="1:33">
      <c r="A1" s="1">
        <v>42276</v>
      </c>
    </row>
    <row r="2" spans="1:33" ht="18">
      <c r="A2" t="s">
        <v>5</v>
      </c>
      <c r="O2" s="69" t="s">
        <v>26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70"/>
    </row>
    <row r="3" spans="1:33">
      <c r="A3" s="3"/>
      <c r="B3" s="71" t="s">
        <v>25</v>
      </c>
      <c r="C3" s="71"/>
      <c r="D3" s="71"/>
      <c r="E3" s="71"/>
      <c r="F3" s="71"/>
      <c r="G3" s="71"/>
      <c r="H3" s="71"/>
      <c r="I3" s="71"/>
      <c r="J3" s="71"/>
      <c r="K3" s="14" t="s">
        <v>7</v>
      </c>
      <c r="L3" s="14" t="s">
        <v>23</v>
      </c>
      <c r="M3" s="14" t="s">
        <v>31</v>
      </c>
      <c r="P3" s="14" t="s">
        <v>18</v>
      </c>
      <c r="Q3" s="14" t="s">
        <v>33</v>
      </c>
      <c r="R3" s="14" t="s">
        <v>17</v>
      </c>
      <c r="S3" s="14" t="s">
        <v>62</v>
      </c>
      <c r="T3" s="14" t="s">
        <v>61</v>
      </c>
      <c r="U3" s="14" t="s">
        <v>60</v>
      </c>
      <c r="V3" s="14" t="s">
        <v>59</v>
      </c>
      <c r="W3" s="14" t="s">
        <v>58</v>
      </c>
      <c r="X3" s="14" t="s">
        <v>57</v>
      </c>
      <c r="Y3" s="14" t="s">
        <v>56</v>
      </c>
      <c r="Z3" s="14" t="s">
        <v>55</v>
      </c>
      <c r="AA3" s="19" t="s">
        <v>54</v>
      </c>
      <c r="AB3" s="19" t="s">
        <v>53</v>
      </c>
      <c r="AC3" s="19" t="s">
        <v>52</v>
      </c>
      <c r="AD3" s="19" t="s">
        <v>51</v>
      </c>
      <c r="AE3" s="19" t="s">
        <v>49</v>
      </c>
      <c r="AF3" s="19" t="s">
        <v>48</v>
      </c>
      <c r="AG3" s="19" t="s">
        <v>47</v>
      </c>
    </row>
    <row r="4" spans="1:33" ht="28">
      <c r="A4" s="15" t="s">
        <v>22</v>
      </c>
      <c r="B4" s="23">
        <v>0</v>
      </c>
      <c r="C4" s="23">
        <v>5</v>
      </c>
      <c r="D4" s="23">
        <v>10</v>
      </c>
      <c r="E4" s="23">
        <v>15</v>
      </c>
      <c r="F4" s="23">
        <v>20</v>
      </c>
      <c r="G4" s="23">
        <v>25</v>
      </c>
      <c r="H4" s="23">
        <v>30</v>
      </c>
      <c r="I4" s="23">
        <v>35</v>
      </c>
      <c r="J4" s="23">
        <v>40</v>
      </c>
      <c r="K4" s="14"/>
      <c r="L4" s="14"/>
      <c r="M4" s="14"/>
      <c r="P4" s="9">
        <v>65535</v>
      </c>
      <c r="Q4" s="24">
        <v>0</v>
      </c>
      <c r="R4" s="7">
        <f>P4*Q4</f>
        <v>0</v>
      </c>
      <c r="S4" s="10">
        <v>2.5</v>
      </c>
      <c r="T4" s="8">
        <f>S4 * R4/P4</f>
        <v>0</v>
      </c>
      <c r="U4" s="8">
        <f>T4*2</f>
        <v>0</v>
      </c>
      <c r="V4" s="9">
        <v>0</v>
      </c>
      <c r="W4" s="9">
        <v>70</v>
      </c>
      <c r="X4" s="9">
        <v>0.5</v>
      </c>
      <c r="Y4" s="9">
        <v>4.5</v>
      </c>
      <c r="Z4" s="7">
        <f xml:space="preserve"> (W4-V4)/(Y4-X4)*(U4-X4)+V4</f>
        <v>-8.75</v>
      </c>
      <c r="AA4" s="9">
        <v>0</v>
      </c>
      <c r="AB4" s="9">
        <v>1</v>
      </c>
      <c r="AC4" s="9">
        <v>9.8066499999999994</v>
      </c>
      <c r="AD4" s="9">
        <v>1025</v>
      </c>
      <c r="AE4" s="9">
        <f>1/(AC4*AD4)</f>
        <v>9.9484508583212516E-5</v>
      </c>
      <c r="AF4" s="9">
        <f>AE4*100000</f>
        <v>9.9484508583212516</v>
      </c>
      <c r="AG4" s="18">
        <f xml:space="preserve"> AF4* (Z4+AA4-AB4)</f>
        <v>-96.997395868632196</v>
      </c>
    </row>
    <row r="5" spans="1:3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P5" s="9">
        <v>65535</v>
      </c>
      <c r="Q5" s="24">
        <v>0.1</v>
      </c>
      <c r="R5" s="7">
        <f t="shared" ref="R5:R11" si="0">P5*Q5</f>
        <v>6553.5</v>
      </c>
      <c r="S5" s="10">
        <v>2.5</v>
      </c>
      <c r="T5" s="8">
        <f t="shared" ref="T5:T11" si="1">S5 * R5/P5</f>
        <v>0.25</v>
      </c>
      <c r="U5" s="8">
        <f t="shared" ref="U5:U11" si="2">T5*2</f>
        <v>0.5</v>
      </c>
      <c r="V5" s="9">
        <v>0</v>
      </c>
      <c r="W5" s="9">
        <v>70</v>
      </c>
      <c r="X5" s="9">
        <v>0.5</v>
      </c>
      <c r="Y5" s="9">
        <v>4.5</v>
      </c>
      <c r="Z5" s="7">
        <f t="shared" ref="Z5:Z11" si="3" xml:space="preserve"> (W5-V5)/(Y5-X5)*(U5-X5)+V5</f>
        <v>0</v>
      </c>
      <c r="AA5" s="9">
        <v>0</v>
      </c>
      <c r="AB5" s="9">
        <v>1</v>
      </c>
      <c r="AC5" s="9">
        <v>9.8066499999999994</v>
      </c>
      <c r="AD5" s="9">
        <v>1025</v>
      </c>
      <c r="AE5" s="9">
        <f>1/(AC5*AD5)</f>
        <v>9.9484508583212516E-5</v>
      </c>
      <c r="AF5" s="9">
        <f>AE5*100000</f>
        <v>9.9484508583212516</v>
      </c>
      <c r="AG5" s="18">
        <f t="shared" ref="AG5:AG11" si="4" xml:space="preserve"> AF5* (Z5+AA5-AB5)</f>
        <v>-9.9484508583212516</v>
      </c>
    </row>
    <row r="6" spans="1:33">
      <c r="A6" s="23" t="s">
        <v>1</v>
      </c>
      <c r="B6" s="4"/>
      <c r="C6" s="4"/>
      <c r="D6" s="4"/>
      <c r="E6" s="4"/>
      <c r="F6" s="4"/>
      <c r="G6" s="4"/>
      <c r="H6" s="4"/>
      <c r="I6" s="4"/>
      <c r="J6" s="4"/>
      <c r="K6" s="3"/>
      <c r="L6" s="3"/>
      <c r="M6" s="3" t="s">
        <v>32</v>
      </c>
      <c r="P6" s="9">
        <v>65535</v>
      </c>
      <c r="Q6" s="24">
        <v>0.11142858</v>
      </c>
      <c r="R6" s="7">
        <f t="shared" si="0"/>
        <v>7302.4719902999996</v>
      </c>
      <c r="S6" s="10">
        <v>2.5</v>
      </c>
      <c r="T6" s="8">
        <f t="shared" si="1"/>
        <v>0.27857144999999994</v>
      </c>
      <c r="U6" s="8">
        <f t="shared" si="2"/>
        <v>0.55714289999999989</v>
      </c>
      <c r="V6" s="9">
        <v>0</v>
      </c>
      <c r="W6" s="9">
        <v>70</v>
      </c>
      <c r="X6" s="9">
        <v>0.5</v>
      </c>
      <c r="Y6" s="9">
        <v>4.5</v>
      </c>
      <c r="Z6" s="7">
        <f t="shared" si="3"/>
        <v>1.0000007499999981</v>
      </c>
      <c r="AA6" s="9">
        <v>0</v>
      </c>
      <c r="AB6" s="9">
        <v>1</v>
      </c>
      <c r="AC6" s="9">
        <v>9.8066499999999994</v>
      </c>
      <c r="AD6" s="9">
        <v>1025</v>
      </c>
      <c r="AE6" s="9">
        <f>1/(AC6*AD6)</f>
        <v>9.9484508583212516E-5</v>
      </c>
      <c r="AF6" s="9">
        <f>AE6*100000</f>
        <v>9.9484508583212516</v>
      </c>
      <c r="AG6" s="18">
        <f t="shared" si="4"/>
        <v>7.4613381249028709E-6</v>
      </c>
    </row>
    <row r="7" spans="1:33">
      <c r="A7" s="23" t="s">
        <v>2</v>
      </c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 t="s">
        <v>32</v>
      </c>
      <c r="P7" s="9">
        <v>65535</v>
      </c>
      <c r="Q7" s="24">
        <v>0.25</v>
      </c>
      <c r="R7" s="7">
        <f t="shared" si="0"/>
        <v>16383.75</v>
      </c>
      <c r="S7" s="10">
        <v>2.5</v>
      </c>
      <c r="T7" s="8">
        <f t="shared" si="1"/>
        <v>0.625</v>
      </c>
      <c r="U7" s="8">
        <f t="shared" si="2"/>
        <v>1.25</v>
      </c>
      <c r="V7" s="9">
        <v>0</v>
      </c>
      <c r="W7" s="9">
        <v>70</v>
      </c>
      <c r="X7" s="9">
        <v>0.5</v>
      </c>
      <c r="Y7" s="9">
        <v>4.5</v>
      </c>
      <c r="Z7" s="7">
        <f t="shared" si="3"/>
        <v>13.125</v>
      </c>
      <c r="AA7" s="9">
        <v>0</v>
      </c>
      <c r="AB7" s="9">
        <v>1</v>
      </c>
      <c r="AC7" s="9">
        <v>9.8066499999999994</v>
      </c>
      <c r="AD7" s="9">
        <v>1025</v>
      </c>
      <c r="AE7" s="9">
        <f t="shared" ref="AE7:AE11" si="5">1/(AC7*AD7)</f>
        <v>9.9484508583212516E-5</v>
      </c>
      <c r="AF7" s="9">
        <f t="shared" ref="AF7:AF11" si="6">AE7*100000</f>
        <v>9.9484508583212516</v>
      </c>
      <c r="AG7" s="18">
        <f t="shared" si="4"/>
        <v>120.62496665714518</v>
      </c>
    </row>
    <row r="8" spans="1:33">
      <c r="A8" s="23" t="s">
        <v>3</v>
      </c>
      <c r="B8" s="4"/>
      <c r="C8" s="4"/>
      <c r="D8" s="4"/>
      <c r="E8" s="4"/>
      <c r="F8" s="4"/>
      <c r="G8" s="4"/>
      <c r="H8" s="4"/>
      <c r="I8" s="4"/>
      <c r="J8" s="4"/>
      <c r="K8" s="3"/>
      <c r="L8" s="3"/>
      <c r="M8" s="3" t="s">
        <v>32</v>
      </c>
      <c r="P8" s="9">
        <v>65535</v>
      </c>
      <c r="Q8" s="24">
        <v>0.5</v>
      </c>
      <c r="R8" s="7">
        <f t="shared" si="0"/>
        <v>32767.5</v>
      </c>
      <c r="S8" s="10">
        <v>2.5</v>
      </c>
      <c r="T8" s="8">
        <f t="shared" si="1"/>
        <v>1.25</v>
      </c>
      <c r="U8" s="8">
        <f t="shared" si="2"/>
        <v>2.5</v>
      </c>
      <c r="V8" s="9">
        <v>0</v>
      </c>
      <c r="W8" s="9">
        <v>70</v>
      </c>
      <c r="X8" s="9">
        <v>0.5</v>
      </c>
      <c r="Y8" s="9">
        <v>4.5</v>
      </c>
      <c r="Z8" s="7">
        <f t="shared" si="3"/>
        <v>35</v>
      </c>
      <c r="AA8" s="9">
        <v>0</v>
      </c>
      <c r="AB8" s="9">
        <v>1</v>
      </c>
      <c r="AC8" s="9">
        <v>9.8066499999999994</v>
      </c>
      <c r="AD8" s="9">
        <v>1025</v>
      </c>
      <c r="AE8" s="9">
        <f t="shared" si="5"/>
        <v>9.9484508583212516E-5</v>
      </c>
      <c r="AF8" s="9">
        <f t="shared" si="6"/>
        <v>9.9484508583212516</v>
      </c>
      <c r="AG8" s="18">
        <f t="shared" si="4"/>
        <v>338.24732918292256</v>
      </c>
    </row>
    <row r="9" spans="1:33">
      <c r="A9" s="23" t="s">
        <v>4</v>
      </c>
      <c r="B9" s="4"/>
      <c r="C9" s="4"/>
      <c r="D9" s="4"/>
      <c r="E9" s="4"/>
      <c r="F9" s="4"/>
      <c r="G9" s="4"/>
      <c r="H9" s="4"/>
      <c r="I9" s="4"/>
      <c r="J9" s="4"/>
      <c r="K9" s="3"/>
      <c r="L9" s="3"/>
      <c r="M9" s="3" t="s">
        <v>32</v>
      </c>
      <c r="P9" s="9">
        <v>65535</v>
      </c>
      <c r="Q9" s="24">
        <v>0.75</v>
      </c>
      <c r="R9" s="7">
        <f t="shared" si="0"/>
        <v>49151.25</v>
      </c>
      <c r="S9" s="10">
        <v>2.5</v>
      </c>
      <c r="T9" s="8">
        <f t="shared" si="1"/>
        <v>1.875</v>
      </c>
      <c r="U9" s="8">
        <f t="shared" si="2"/>
        <v>3.75</v>
      </c>
      <c r="V9" s="9">
        <v>0</v>
      </c>
      <c r="W9" s="9">
        <v>70</v>
      </c>
      <c r="X9" s="9">
        <v>0.5</v>
      </c>
      <c r="Y9" s="9">
        <v>4.5</v>
      </c>
      <c r="Z9" s="7">
        <f t="shared" si="3"/>
        <v>56.875</v>
      </c>
      <c r="AA9" s="9">
        <v>0</v>
      </c>
      <c r="AB9" s="9">
        <v>1</v>
      </c>
      <c r="AC9" s="9">
        <v>9.8066499999999994</v>
      </c>
      <c r="AD9" s="9">
        <v>1025</v>
      </c>
      <c r="AE9" s="9">
        <f t="shared" si="5"/>
        <v>9.9484508583212516E-5</v>
      </c>
      <c r="AF9" s="9">
        <f t="shared" si="6"/>
        <v>9.9484508583212516</v>
      </c>
      <c r="AG9" s="18">
        <f t="shared" si="4"/>
        <v>555.86969170869997</v>
      </c>
    </row>
    <row r="10" spans="1:33">
      <c r="A10" s="14"/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  <c r="P10" s="9">
        <v>65535</v>
      </c>
      <c r="Q10" s="24">
        <v>0.9</v>
      </c>
      <c r="R10" s="7">
        <f t="shared" si="0"/>
        <v>58981.5</v>
      </c>
      <c r="S10" s="10">
        <v>2.5</v>
      </c>
      <c r="T10" s="8">
        <f t="shared" si="1"/>
        <v>2.25</v>
      </c>
      <c r="U10" s="8">
        <f t="shared" si="2"/>
        <v>4.5</v>
      </c>
      <c r="V10" s="9">
        <v>0</v>
      </c>
      <c r="W10" s="9">
        <v>70</v>
      </c>
      <c r="X10" s="9">
        <v>0.5</v>
      </c>
      <c r="Y10" s="9">
        <v>4.5</v>
      </c>
      <c r="Z10" s="7">
        <f t="shared" si="3"/>
        <v>70</v>
      </c>
      <c r="AA10" s="9">
        <v>0</v>
      </c>
      <c r="AB10" s="9">
        <v>1</v>
      </c>
      <c r="AC10" s="9">
        <v>9.8066499999999994</v>
      </c>
      <c r="AD10" s="9">
        <v>1025</v>
      </c>
      <c r="AE10" s="9">
        <f t="shared" si="5"/>
        <v>9.9484508583212516E-5</v>
      </c>
      <c r="AF10" s="9">
        <f t="shared" si="6"/>
        <v>9.9484508583212516</v>
      </c>
      <c r="AG10" s="18">
        <f t="shared" si="4"/>
        <v>686.44310922416639</v>
      </c>
    </row>
    <row r="11" spans="1:33">
      <c r="A11" s="23" t="s">
        <v>6</v>
      </c>
      <c r="B11" s="5">
        <v>0.48399999999999999</v>
      </c>
      <c r="C11" s="5">
        <v>0.68400000000000005</v>
      </c>
      <c r="D11" s="5">
        <v>0.89200000000000002</v>
      </c>
      <c r="E11" s="5">
        <v>1.095</v>
      </c>
      <c r="F11" s="5">
        <v>1.302</v>
      </c>
      <c r="G11" s="5">
        <v>1.502</v>
      </c>
      <c r="H11" s="5">
        <v>1.7030000000000001</v>
      </c>
      <c r="I11" s="5">
        <v>1.895</v>
      </c>
      <c r="J11" s="5">
        <v>2.09</v>
      </c>
      <c r="K11" s="3" t="s">
        <v>8</v>
      </c>
      <c r="L11" s="3"/>
      <c r="M11" s="3" t="s">
        <v>32</v>
      </c>
      <c r="P11" s="9">
        <v>65535</v>
      </c>
      <c r="Q11" s="24">
        <v>1</v>
      </c>
      <c r="R11" s="7">
        <f t="shared" si="0"/>
        <v>65535</v>
      </c>
      <c r="S11" s="10">
        <v>2.5</v>
      </c>
      <c r="T11" s="8">
        <f t="shared" si="1"/>
        <v>2.5</v>
      </c>
      <c r="U11" s="8">
        <f t="shared" si="2"/>
        <v>5</v>
      </c>
      <c r="V11" s="9">
        <v>0</v>
      </c>
      <c r="W11" s="9">
        <v>70</v>
      </c>
      <c r="X11" s="9">
        <v>0.5</v>
      </c>
      <c r="Y11" s="9">
        <v>4.5</v>
      </c>
      <c r="Z11" s="7">
        <f t="shared" si="3"/>
        <v>78.75</v>
      </c>
      <c r="AA11" s="9">
        <v>0</v>
      </c>
      <c r="AB11" s="9">
        <v>1</v>
      </c>
      <c r="AC11" s="9">
        <v>9.8066499999999994</v>
      </c>
      <c r="AD11" s="9">
        <v>1025</v>
      </c>
      <c r="AE11" s="9">
        <f t="shared" si="5"/>
        <v>9.9484508583212516E-5</v>
      </c>
      <c r="AF11" s="9">
        <f t="shared" si="6"/>
        <v>9.9484508583212516</v>
      </c>
      <c r="AG11" s="18">
        <f t="shared" si="4"/>
        <v>773.49205423447734</v>
      </c>
    </row>
    <row r="12" spans="1:33">
      <c r="A12" s="17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3" t="s">
        <v>24</v>
      </c>
      <c r="L12" s="12">
        <v>21110001</v>
      </c>
      <c r="M12" s="3" t="s">
        <v>32</v>
      </c>
    </row>
    <row r="13" spans="1:33">
      <c r="A13" s="23" t="s">
        <v>9</v>
      </c>
      <c r="B13" s="4"/>
      <c r="C13" s="4"/>
      <c r="D13" s="4"/>
      <c r="E13" s="4"/>
      <c r="F13" s="4"/>
      <c r="G13" s="4"/>
      <c r="H13" s="4"/>
      <c r="I13" s="4"/>
      <c r="J13" s="4"/>
      <c r="K13" s="3" t="s">
        <v>24</v>
      </c>
      <c r="L13" s="13">
        <v>21110002</v>
      </c>
      <c r="M13" s="3" t="s">
        <v>32</v>
      </c>
    </row>
    <row r="14" spans="1:33" ht="18">
      <c r="A14" s="23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3" t="s">
        <v>24</v>
      </c>
      <c r="L14" s="13">
        <v>21110003</v>
      </c>
      <c r="M14" s="3" t="s">
        <v>32</v>
      </c>
      <c r="P14" s="72" t="s">
        <v>27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</row>
    <row r="15" spans="1:33">
      <c r="A15" s="23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3" t="s">
        <v>24</v>
      </c>
      <c r="L15" s="13">
        <v>21110004</v>
      </c>
      <c r="M15" s="3" t="s">
        <v>32</v>
      </c>
      <c r="P15" s="14" t="s">
        <v>18</v>
      </c>
      <c r="Q15" s="14" t="s">
        <v>33</v>
      </c>
      <c r="R15" s="14" t="s">
        <v>17</v>
      </c>
      <c r="S15" s="14" t="s">
        <v>62</v>
      </c>
      <c r="T15" s="14" t="s">
        <v>61</v>
      </c>
      <c r="U15" s="14" t="s">
        <v>60</v>
      </c>
      <c r="V15" s="14" t="s">
        <v>59</v>
      </c>
      <c r="W15" s="14" t="s">
        <v>58</v>
      </c>
      <c r="X15" s="14" t="s">
        <v>57</v>
      </c>
      <c r="Y15" s="14" t="s">
        <v>56</v>
      </c>
      <c r="Z15" s="14" t="s">
        <v>55</v>
      </c>
      <c r="AA15" s="19" t="s">
        <v>54</v>
      </c>
      <c r="AB15" s="19" t="s">
        <v>53</v>
      </c>
      <c r="AC15" s="19" t="s">
        <v>52</v>
      </c>
      <c r="AD15" s="19" t="s">
        <v>51</v>
      </c>
      <c r="AE15" s="19" t="s">
        <v>49</v>
      </c>
      <c r="AF15" s="19" t="s">
        <v>48</v>
      </c>
      <c r="AG15" s="19" t="s">
        <v>47</v>
      </c>
    </row>
    <row r="16" spans="1:33">
      <c r="A16" s="23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3" t="s">
        <v>24</v>
      </c>
      <c r="L16" s="13">
        <v>21110005</v>
      </c>
      <c r="M16" s="3" t="s">
        <v>32</v>
      </c>
      <c r="P16" s="9">
        <v>65535</v>
      </c>
      <c r="Q16" s="24">
        <v>0</v>
      </c>
      <c r="R16" s="7">
        <f>P16*Q16</f>
        <v>0</v>
      </c>
      <c r="S16" s="10">
        <v>2.5</v>
      </c>
      <c r="T16" s="8">
        <f>S16 * R16/P16</f>
        <v>0</v>
      </c>
      <c r="U16" s="8">
        <f>T16*2</f>
        <v>0</v>
      </c>
      <c r="V16" s="9">
        <v>0</v>
      </c>
      <c r="W16" s="9">
        <v>100</v>
      </c>
      <c r="X16" s="9">
        <v>0.5</v>
      </c>
      <c r="Y16" s="9">
        <v>4.5</v>
      </c>
      <c r="Z16" s="7">
        <f xml:space="preserve"> (W16-V16)/(Y16-X16)*(U16-X16)+V16</f>
        <v>-12.5</v>
      </c>
      <c r="AA16" s="9">
        <v>1</v>
      </c>
      <c r="AB16" s="9">
        <v>1</v>
      </c>
      <c r="AC16" s="9">
        <v>9.8066499999999994</v>
      </c>
      <c r="AD16" s="9">
        <v>1025</v>
      </c>
      <c r="AE16" s="9">
        <f t="shared" ref="AE16:AE23" si="7">1/(AC16*AD16)</f>
        <v>9.9484508583212516E-5</v>
      </c>
      <c r="AF16" s="9">
        <f t="shared" ref="AF16:AF23" si="8">AE16*100000</f>
        <v>9.9484508583212516</v>
      </c>
      <c r="AG16" s="18">
        <f t="shared" ref="AG16:AG23" si="9" xml:space="preserve"> AF16* (Z16+AA16-AB16)</f>
        <v>-124.35563572901565</v>
      </c>
    </row>
    <row r="17" spans="1:33">
      <c r="A17" s="15" t="s">
        <v>30</v>
      </c>
      <c r="B17" s="23">
        <v>0</v>
      </c>
      <c r="C17" s="23">
        <v>5</v>
      </c>
      <c r="D17" s="23">
        <v>10</v>
      </c>
      <c r="E17" s="23">
        <v>15</v>
      </c>
      <c r="F17" s="23">
        <v>20</v>
      </c>
      <c r="G17" s="23">
        <v>25</v>
      </c>
      <c r="H17" s="23">
        <v>30</v>
      </c>
      <c r="I17" s="23">
        <v>35</v>
      </c>
      <c r="J17" s="23">
        <v>40</v>
      </c>
      <c r="K17" s="14"/>
      <c r="L17" s="14"/>
      <c r="M17" s="14"/>
      <c r="P17" s="9">
        <v>65535</v>
      </c>
      <c r="Q17" s="24">
        <v>0.1</v>
      </c>
      <c r="R17" s="7">
        <f t="shared" ref="R17:R23" si="10">P17*Q17</f>
        <v>6553.5</v>
      </c>
      <c r="S17" s="10">
        <v>2.5</v>
      </c>
      <c r="T17" s="8">
        <f t="shared" ref="T17:T23" si="11">S17 * R17/P17</f>
        <v>0.25</v>
      </c>
      <c r="U17" s="8">
        <f t="shared" ref="U17:U22" si="12">T17*2</f>
        <v>0.5</v>
      </c>
      <c r="V17" s="9">
        <v>0</v>
      </c>
      <c r="W17" s="9">
        <v>100</v>
      </c>
      <c r="X17" s="9">
        <v>0.5</v>
      </c>
      <c r="Y17" s="9">
        <v>4.5</v>
      </c>
      <c r="Z17" s="7">
        <f t="shared" ref="Z17:Z23" si="13" xml:space="preserve"> (W17-V17)/(Y17-X17)*(U17-X17)+V17</f>
        <v>0</v>
      </c>
      <c r="AA17" s="9">
        <v>1</v>
      </c>
      <c r="AB17" s="9">
        <v>1</v>
      </c>
      <c r="AC17" s="9">
        <v>9.8066499999999994</v>
      </c>
      <c r="AD17" s="9">
        <v>1025</v>
      </c>
      <c r="AE17" s="9">
        <f t="shared" si="7"/>
        <v>9.9484508583212516E-5</v>
      </c>
      <c r="AF17" s="9">
        <f t="shared" si="8"/>
        <v>9.9484508583212516</v>
      </c>
      <c r="AG17" s="18">
        <f t="shared" si="9"/>
        <v>0</v>
      </c>
    </row>
    <row r="18" spans="1:33">
      <c r="A18" s="2"/>
      <c r="B18" s="2"/>
      <c r="C18" s="2"/>
      <c r="D18" s="2"/>
      <c r="E18" s="2"/>
      <c r="F18" s="2"/>
      <c r="G18" s="2"/>
      <c r="H18" s="2"/>
      <c r="I18" s="2"/>
      <c r="J18" s="2"/>
      <c r="P18" s="9">
        <v>65535</v>
      </c>
      <c r="Q18" s="24">
        <v>0.11142857</v>
      </c>
      <c r="R18" s="7">
        <f t="shared" si="10"/>
        <v>7302.4713349500007</v>
      </c>
      <c r="S18" s="10">
        <v>2.5</v>
      </c>
      <c r="T18" s="8">
        <f t="shared" si="11"/>
        <v>0.27857142499999998</v>
      </c>
      <c r="U18" s="8">
        <f t="shared" si="12"/>
        <v>0.55714284999999997</v>
      </c>
      <c r="V18" s="9">
        <v>0</v>
      </c>
      <c r="W18" s="9">
        <v>100</v>
      </c>
      <c r="X18" s="9">
        <v>0.5</v>
      </c>
      <c r="Y18" s="9">
        <v>4.5</v>
      </c>
      <c r="Z18" s="7">
        <f t="shared" si="13"/>
        <v>1.4285712499999992</v>
      </c>
      <c r="AA18" s="9">
        <v>1</v>
      </c>
      <c r="AB18" s="9">
        <v>1</v>
      </c>
      <c r="AC18" s="9">
        <v>9.8066499999999994</v>
      </c>
      <c r="AD18" s="9">
        <v>1025</v>
      </c>
      <c r="AE18" s="9">
        <f t="shared" si="7"/>
        <v>9.9484508583212516E-5</v>
      </c>
      <c r="AF18" s="9">
        <f t="shared" si="8"/>
        <v>9.9484508583212516</v>
      </c>
      <c r="AG18" s="18">
        <f t="shared" si="9"/>
        <v>14.212070878235556</v>
      </c>
    </row>
    <row r="19" spans="1:33">
      <c r="A19" s="2"/>
      <c r="B19" s="2"/>
      <c r="C19" s="2"/>
      <c r="D19" s="2"/>
      <c r="E19" s="2"/>
      <c r="F19" s="2"/>
      <c r="G19" s="2"/>
      <c r="H19" s="2"/>
      <c r="I19" s="2"/>
      <c r="J19" s="2"/>
      <c r="P19" s="9">
        <v>65535</v>
      </c>
      <c r="Q19" s="24">
        <v>0.25</v>
      </c>
      <c r="R19" s="7">
        <f t="shared" si="10"/>
        <v>16383.75</v>
      </c>
      <c r="S19" s="10">
        <v>2.5</v>
      </c>
      <c r="T19" s="8">
        <f t="shared" si="11"/>
        <v>0.625</v>
      </c>
      <c r="U19" s="8">
        <f t="shared" si="12"/>
        <v>1.25</v>
      </c>
      <c r="V19" s="9">
        <v>0</v>
      </c>
      <c r="W19" s="9">
        <v>100</v>
      </c>
      <c r="X19" s="9">
        <v>0.5</v>
      </c>
      <c r="Y19" s="9">
        <v>4.5</v>
      </c>
      <c r="Z19" s="7">
        <f t="shared" si="13"/>
        <v>18.75</v>
      </c>
      <c r="AA19" s="9">
        <v>1</v>
      </c>
      <c r="AB19" s="9">
        <v>1</v>
      </c>
      <c r="AC19" s="9">
        <v>9.8066499999999994</v>
      </c>
      <c r="AD19" s="9">
        <v>1025</v>
      </c>
      <c r="AE19" s="9">
        <f t="shared" si="7"/>
        <v>9.9484508583212516E-5</v>
      </c>
      <c r="AF19" s="9">
        <f t="shared" si="8"/>
        <v>9.9484508583212516</v>
      </c>
      <c r="AG19" s="18">
        <f t="shared" si="9"/>
        <v>186.53345359352346</v>
      </c>
    </row>
    <row r="20" spans="1:33">
      <c r="A20" s="2"/>
      <c r="B20" s="2"/>
      <c r="C20" s="2"/>
      <c r="D20" s="2"/>
      <c r="E20" s="2"/>
      <c r="F20" s="2"/>
      <c r="G20" s="2"/>
      <c r="H20" s="2"/>
      <c r="I20" s="2"/>
      <c r="J20" s="2"/>
      <c r="P20" s="9">
        <v>65535</v>
      </c>
      <c r="Q20" s="24">
        <v>0.5</v>
      </c>
      <c r="R20" s="7">
        <f t="shared" si="10"/>
        <v>32767.5</v>
      </c>
      <c r="S20" s="10">
        <v>2.5</v>
      </c>
      <c r="T20" s="8">
        <f t="shared" si="11"/>
        <v>1.25</v>
      </c>
      <c r="U20" s="8">
        <f t="shared" si="12"/>
        <v>2.5</v>
      </c>
      <c r="V20" s="9">
        <v>0</v>
      </c>
      <c r="W20" s="9">
        <v>100</v>
      </c>
      <c r="X20" s="9">
        <v>0.5</v>
      </c>
      <c r="Y20" s="9">
        <v>4.5</v>
      </c>
      <c r="Z20" s="7">
        <f t="shared" si="13"/>
        <v>50</v>
      </c>
      <c r="AA20" s="9">
        <v>1</v>
      </c>
      <c r="AB20" s="9">
        <v>1</v>
      </c>
      <c r="AC20" s="9">
        <v>9.8066499999999994</v>
      </c>
      <c r="AD20" s="9">
        <v>1025</v>
      </c>
      <c r="AE20" s="9">
        <f t="shared" si="7"/>
        <v>9.9484508583212516E-5</v>
      </c>
      <c r="AF20" s="9">
        <f t="shared" si="8"/>
        <v>9.9484508583212516</v>
      </c>
      <c r="AG20" s="18">
        <f t="shared" si="9"/>
        <v>497.42254291606258</v>
      </c>
    </row>
    <row r="21" spans="1:33">
      <c r="A21" s="2"/>
      <c r="B21" s="2"/>
      <c r="C21" s="2"/>
      <c r="D21" s="2"/>
      <c r="E21" s="2"/>
      <c r="F21" s="2"/>
      <c r="G21" s="2"/>
      <c r="H21" s="2"/>
      <c r="I21" s="2"/>
      <c r="J21" s="2"/>
      <c r="P21" s="9">
        <v>65535</v>
      </c>
      <c r="Q21" s="24">
        <v>0.75</v>
      </c>
      <c r="R21" s="7">
        <f t="shared" si="10"/>
        <v>49151.25</v>
      </c>
      <c r="S21" s="10">
        <v>2.5</v>
      </c>
      <c r="T21" s="8">
        <f t="shared" si="11"/>
        <v>1.875</v>
      </c>
      <c r="U21" s="8">
        <f t="shared" si="12"/>
        <v>3.75</v>
      </c>
      <c r="V21" s="9">
        <v>0</v>
      </c>
      <c r="W21" s="9">
        <v>100</v>
      </c>
      <c r="X21" s="9">
        <v>0.5</v>
      </c>
      <c r="Y21" s="9">
        <v>4.5</v>
      </c>
      <c r="Z21" s="7">
        <f t="shared" si="13"/>
        <v>81.25</v>
      </c>
      <c r="AA21" s="9">
        <v>1</v>
      </c>
      <c r="AB21" s="9">
        <v>1</v>
      </c>
      <c r="AC21" s="9">
        <v>9.8066499999999994</v>
      </c>
      <c r="AD21" s="9">
        <v>1025</v>
      </c>
      <c r="AE21" s="9">
        <f t="shared" si="7"/>
        <v>9.9484508583212516E-5</v>
      </c>
      <c r="AF21" s="9">
        <f t="shared" si="8"/>
        <v>9.9484508583212516</v>
      </c>
      <c r="AG21" s="18">
        <f t="shared" si="9"/>
        <v>808.31163223860165</v>
      </c>
    </row>
    <row r="22" spans="1:33">
      <c r="A22" t="s">
        <v>13</v>
      </c>
      <c r="N22" t="s">
        <v>29</v>
      </c>
      <c r="P22" s="9">
        <v>65535</v>
      </c>
      <c r="Q22" s="24">
        <v>0.9</v>
      </c>
      <c r="R22" s="7">
        <f t="shared" si="10"/>
        <v>58981.5</v>
      </c>
      <c r="S22" s="10">
        <v>2.5</v>
      </c>
      <c r="T22" s="8">
        <f t="shared" si="11"/>
        <v>2.25</v>
      </c>
      <c r="U22" s="8">
        <f t="shared" si="12"/>
        <v>4.5</v>
      </c>
      <c r="V22" s="9">
        <v>0</v>
      </c>
      <c r="W22" s="9">
        <v>100</v>
      </c>
      <c r="X22" s="9">
        <v>0.5</v>
      </c>
      <c r="Y22" s="9">
        <v>4.5</v>
      </c>
      <c r="Z22" s="7">
        <f xml:space="preserve"> (W22-V22)/(Y22-X22)*(U22-X22)+V22</f>
        <v>100</v>
      </c>
      <c r="AA22" s="9">
        <v>1</v>
      </c>
      <c r="AB22" s="9">
        <v>1</v>
      </c>
      <c r="AC22" s="9">
        <v>9.8066499999999994</v>
      </c>
      <c r="AD22" s="9">
        <v>1025</v>
      </c>
      <c r="AE22" s="9">
        <f t="shared" si="7"/>
        <v>9.9484508583212516E-5</v>
      </c>
      <c r="AF22" s="9">
        <f t="shared" si="8"/>
        <v>9.9484508583212516</v>
      </c>
      <c r="AG22" s="18">
        <f t="shared" si="9"/>
        <v>994.84508583212516</v>
      </c>
    </row>
    <row r="23" spans="1:33">
      <c r="A23" t="s">
        <v>14</v>
      </c>
      <c r="N23" s="11" t="s">
        <v>19</v>
      </c>
      <c r="P23" s="9">
        <v>65535</v>
      </c>
      <c r="Q23" s="24">
        <v>1</v>
      </c>
      <c r="R23" s="7">
        <f t="shared" si="10"/>
        <v>65535</v>
      </c>
      <c r="S23" s="10">
        <v>2.5</v>
      </c>
      <c r="T23" s="8">
        <f t="shared" si="11"/>
        <v>2.5</v>
      </c>
      <c r="U23" s="8">
        <f>T23*2</f>
        <v>5</v>
      </c>
      <c r="V23" s="9">
        <v>0</v>
      </c>
      <c r="W23" s="9">
        <v>100</v>
      </c>
      <c r="X23" s="9">
        <v>0.5</v>
      </c>
      <c r="Y23" s="9">
        <v>4.5</v>
      </c>
      <c r="Z23" s="7">
        <f t="shared" si="13"/>
        <v>112.5</v>
      </c>
      <c r="AA23" s="9">
        <v>1</v>
      </c>
      <c r="AB23" s="9">
        <v>1</v>
      </c>
      <c r="AC23" s="9">
        <v>9.8066499999999994</v>
      </c>
      <c r="AD23" s="9">
        <v>1025</v>
      </c>
      <c r="AE23" s="9">
        <f t="shared" si="7"/>
        <v>9.9484508583212516E-5</v>
      </c>
      <c r="AF23" s="9">
        <f t="shared" si="8"/>
        <v>9.9484508583212516</v>
      </c>
      <c r="AG23" s="18">
        <f t="shared" si="9"/>
        <v>1119.2007215611409</v>
      </c>
    </row>
    <row r="24" spans="1:33">
      <c r="A24" t="s">
        <v>16</v>
      </c>
      <c r="N24" s="6" t="s">
        <v>20</v>
      </c>
    </row>
    <row r="25" spans="1:33" ht="18">
      <c r="A25" t="s">
        <v>15</v>
      </c>
      <c r="N25" s="21" t="s">
        <v>28</v>
      </c>
      <c r="P25" s="73" t="s">
        <v>67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</row>
    <row r="26" spans="1:33" ht="126">
      <c r="P26" s="27" t="s">
        <v>39</v>
      </c>
      <c r="Q26" s="20" t="s">
        <v>40</v>
      </c>
      <c r="R26" s="28" t="s">
        <v>38</v>
      </c>
      <c r="S26" s="9" t="s">
        <v>41</v>
      </c>
      <c r="T26" s="28" t="s">
        <v>35</v>
      </c>
      <c r="U26" s="28" t="s">
        <v>34</v>
      </c>
      <c r="V26" s="27" t="s">
        <v>63</v>
      </c>
      <c r="W26" s="27" t="s">
        <v>63</v>
      </c>
      <c r="X26" s="27" t="s">
        <v>63</v>
      </c>
      <c r="Y26" s="27" t="s">
        <v>63</v>
      </c>
      <c r="Z26" s="28" t="s">
        <v>44</v>
      </c>
      <c r="AA26" s="27" t="s">
        <v>63</v>
      </c>
      <c r="AB26" s="27" t="s">
        <v>64</v>
      </c>
      <c r="AC26" s="27" t="s">
        <v>65</v>
      </c>
      <c r="AD26" s="27" t="s">
        <v>66</v>
      </c>
      <c r="AE26" s="27" t="s">
        <v>50</v>
      </c>
      <c r="AF26" s="27" t="s">
        <v>46</v>
      </c>
      <c r="AG26" s="28" t="s">
        <v>45</v>
      </c>
    </row>
    <row r="27" spans="1:33" ht="42">
      <c r="P27" s="9">
        <v>65535</v>
      </c>
      <c r="Q27" s="20" t="s">
        <v>28</v>
      </c>
      <c r="R27" s="7" t="s">
        <v>42</v>
      </c>
      <c r="S27" s="10">
        <v>2.5</v>
      </c>
      <c r="T27" s="28" t="s">
        <v>36</v>
      </c>
      <c r="U27" s="28" t="s">
        <v>37</v>
      </c>
      <c r="V27" s="9">
        <v>0</v>
      </c>
      <c r="W27" s="9">
        <v>100</v>
      </c>
      <c r="X27" s="9">
        <v>0.5</v>
      </c>
      <c r="Y27" s="9">
        <v>4.5</v>
      </c>
      <c r="Z27" s="28" t="s">
        <v>43</v>
      </c>
      <c r="AA27" s="9">
        <v>1</v>
      </c>
      <c r="AB27" s="9">
        <v>1</v>
      </c>
      <c r="AC27" s="9">
        <v>9.8066499999999994</v>
      </c>
      <c r="AD27" s="9">
        <v>1025</v>
      </c>
      <c r="AE27" s="9">
        <f t="shared" ref="AE27" si="14">1/(AC27*AD27)</f>
        <v>9.9484508583212516E-5</v>
      </c>
      <c r="AF27" s="9">
        <f t="shared" ref="AF27" si="15">AE27*100000</f>
        <v>9.9484508583212516</v>
      </c>
      <c r="AG27" s="7" t="s">
        <v>105</v>
      </c>
    </row>
    <row r="28" spans="1:33">
      <c r="P28" s="26"/>
      <c r="T28" s="25"/>
      <c r="U28" s="25"/>
      <c r="Z28" s="25"/>
    </row>
    <row r="29" spans="1:33">
      <c r="P29" s="26"/>
      <c r="T29" s="25"/>
      <c r="U29" s="25"/>
      <c r="Z29" s="25"/>
    </row>
    <row r="53" spans="1:18" ht="18">
      <c r="A53" s="65" t="s">
        <v>79</v>
      </c>
      <c r="B53" s="81"/>
      <c r="C53" s="81"/>
      <c r="D53" s="81"/>
      <c r="E53" s="81"/>
      <c r="F53" s="66"/>
    </row>
    <row r="54" spans="1:18">
      <c r="A54" s="77" t="s">
        <v>70</v>
      </c>
      <c r="B54" s="78"/>
      <c r="C54" s="79" t="s">
        <v>74</v>
      </c>
      <c r="D54" s="80"/>
      <c r="E54" s="79" t="s">
        <v>75</v>
      </c>
      <c r="F54" s="80"/>
    </row>
    <row r="55" spans="1:18">
      <c r="A55" s="36" t="s">
        <v>71</v>
      </c>
      <c r="B55" s="37">
        <f>SLOPE(B4:J4,B11:J11)</f>
        <v>24.818972141254804</v>
      </c>
      <c r="C55" s="36" t="s">
        <v>68</v>
      </c>
      <c r="D55" s="37">
        <v>0.54690000000000005</v>
      </c>
      <c r="E55" s="36" t="s">
        <v>80</v>
      </c>
      <c r="F55" s="37">
        <v>25</v>
      </c>
    </row>
    <row r="56" spans="1:18">
      <c r="A56" s="38" t="s">
        <v>72</v>
      </c>
      <c r="B56" s="39">
        <f>INTERCEPT(B4:J4,B11:J11)</f>
        <v>-12.118507614354968</v>
      </c>
      <c r="C56" s="38" t="s">
        <v>69</v>
      </c>
      <c r="D56" s="39">
        <v>23.411000000000001</v>
      </c>
      <c r="E56" s="38" t="s">
        <v>81</v>
      </c>
      <c r="F56" s="39">
        <v>-12.5</v>
      </c>
    </row>
    <row r="57" spans="1:18">
      <c r="A57" s="38"/>
      <c r="B57" s="35"/>
      <c r="C57" s="38" t="s">
        <v>73</v>
      </c>
      <c r="D57" s="39">
        <v>-11.36</v>
      </c>
      <c r="E57" s="35"/>
      <c r="F57" s="39"/>
    </row>
    <row r="58" spans="1:18" ht="16">
      <c r="A58" s="40" t="s">
        <v>92</v>
      </c>
      <c r="B58" s="45">
        <f>CORREL(B11:J11,B4:J4)^2</f>
        <v>0.99987365766401859</v>
      </c>
      <c r="C58" s="40"/>
      <c r="D58" s="41">
        <v>0.99997000000000003</v>
      </c>
      <c r="E58" s="40"/>
      <c r="F58" s="41"/>
    </row>
    <row r="60" spans="1:18" ht="23">
      <c r="A60" s="33"/>
      <c r="B60" s="33"/>
      <c r="C60" s="33"/>
      <c r="D60" s="34" t="s">
        <v>91</v>
      </c>
      <c r="E60" s="34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2" spans="1:18" s="25" customFormat="1" ht="90">
      <c r="A62" s="42"/>
      <c r="B62" s="42" t="s">
        <v>82</v>
      </c>
      <c r="C62" s="42" t="s">
        <v>83</v>
      </c>
      <c r="D62" s="43" t="s">
        <v>84</v>
      </c>
      <c r="E62" s="42"/>
      <c r="F62" s="42" t="s">
        <v>85</v>
      </c>
      <c r="G62" s="42" t="s">
        <v>86</v>
      </c>
      <c r="H62" s="42" t="s">
        <v>87</v>
      </c>
      <c r="I62" s="44" t="s">
        <v>52</v>
      </c>
      <c r="J62" s="44" t="s">
        <v>51</v>
      </c>
      <c r="K62" s="44" t="s">
        <v>49</v>
      </c>
      <c r="L62" s="44" t="s">
        <v>48</v>
      </c>
      <c r="M62" s="42"/>
      <c r="N62" s="42" t="s">
        <v>78</v>
      </c>
      <c r="O62" s="42"/>
      <c r="P62" s="42" t="s">
        <v>88</v>
      </c>
      <c r="Q62" s="42" t="s">
        <v>89</v>
      </c>
      <c r="R62" s="42" t="s">
        <v>90</v>
      </c>
    </row>
    <row r="63" spans="1:18">
      <c r="A63" t="s">
        <v>76</v>
      </c>
      <c r="I63" s="30"/>
      <c r="J63" s="30"/>
      <c r="K63" s="30"/>
      <c r="L63" s="30"/>
      <c r="R63" s="19"/>
    </row>
    <row r="64" spans="1:18">
      <c r="A64" s="23">
        <v>0.5</v>
      </c>
      <c r="B64" s="31">
        <f t="shared" ref="B64:B71" si="16">A64*B$55+B$56</f>
        <v>0.29097845627243402</v>
      </c>
      <c r="C64" s="31">
        <f t="shared" ref="C64:C71" si="17">A64^2*D$55+A64*D$56+D$57</f>
        <v>0.48222500000000146</v>
      </c>
      <c r="D64" s="31">
        <f t="shared" ref="D64:D71" si="18">A64*F$55+F$56</f>
        <v>0</v>
      </c>
      <c r="F64" s="31">
        <f t="shared" ref="F64:F71" si="19">B64-C64</f>
        <v>-0.19124654372756744</v>
      </c>
      <c r="G64" s="31">
        <f t="shared" ref="G64:G71" si="20">B64-D64</f>
        <v>0.29097845627243402</v>
      </c>
      <c r="H64" s="31">
        <f t="shared" ref="H64:H71" si="21">C64-D64</f>
        <v>0.48222500000000146</v>
      </c>
      <c r="I64" s="9">
        <v>9.8066499999999994</v>
      </c>
      <c r="J64" s="9">
        <v>1025</v>
      </c>
      <c r="K64" s="9">
        <f>1/(I64*J64)</f>
        <v>9.9484508583212516E-5</v>
      </c>
      <c r="L64" s="9">
        <f>K64*100000</f>
        <v>9.9484508583212516</v>
      </c>
      <c r="N64">
        <f>(A64*F$55+F$56)*L64</f>
        <v>0</v>
      </c>
      <c r="P64" s="32">
        <f t="shared" ref="P64:R71" si="22">$L64*F64</f>
        <v>-1.9026068420974911</v>
      </c>
      <c r="Q64" s="32">
        <f t="shared" si="22"/>
        <v>2.8947848730564889</v>
      </c>
      <c r="R64" s="32">
        <f t="shared" si="22"/>
        <v>4.7973917151539798</v>
      </c>
    </row>
    <row r="65" spans="1:18">
      <c r="A65" s="23">
        <v>0.75</v>
      </c>
      <c r="B65" s="31">
        <f t="shared" si="16"/>
        <v>6.495721491586135</v>
      </c>
      <c r="C65" s="31">
        <f t="shared" si="17"/>
        <v>6.5058812500000016</v>
      </c>
      <c r="D65" s="31">
        <f t="shared" si="18"/>
        <v>6.25</v>
      </c>
      <c r="F65" s="31">
        <f t="shared" si="19"/>
        <v>-1.0159758413866626E-2</v>
      </c>
      <c r="G65" s="31">
        <f t="shared" si="20"/>
        <v>0.24572149158613499</v>
      </c>
      <c r="H65" s="31">
        <f t="shared" si="21"/>
        <v>0.25588125000000161</v>
      </c>
      <c r="I65" s="9">
        <v>9.8066499999999994</v>
      </c>
      <c r="J65" s="9">
        <v>1025</v>
      </c>
      <c r="K65" s="9">
        <f>1/(I65*J65)</f>
        <v>9.9484508583212516E-5</v>
      </c>
      <c r="L65" s="9">
        <f>K65*100000</f>
        <v>9.9484508583212516</v>
      </c>
      <c r="N65">
        <f t="shared" ref="N65:N71" si="23">(A65*F$55+F$56)*L65</f>
        <v>62.177817864507823</v>
      </c>
      <c r="P65" s="32">
        <f t="shared" si="22"/>
        <v>-0.101073857312768</v>
      </c>
      <c r="Q65" s="32">
        <f t="shared" si="22"/>
        <v>2.4445481838780627</v>
      </c>
      <c r="R65" s="32">
        <f t="shared" si="22"/>
        <v>2.545622041190831</v>
      </c>
    </row>
    <row r="66" spans="1:18">
      <c r="A66" s="23">
        <v>1</v>
      </c>
      <c r="B66" s="31">
        <f t="shared" si="16"/>
        <v>12.700464526899836</v>
      </c>
      <c r="C66" s="31">
        <f t="shared" si="17"/>
        <v>12.597900000000003</v>
      </c>
      <c r="D66" s="31">
        <f t="shared" si="18"/>
        <v>12.5</v>
      </c>
      <c r="F66" s="31">
        <f t="shared" si="19"/>
        <v>0.1025645268998332</v>
      </c>
      <c r="G66" s="31">
        <f t="shared" si="20"/>
        <v>0.20046452689983596</v>
      </c>
      <c r="H66" s="31">
        <f t="shared" si="21"/>
        <v>9.7900000000002763E-2</v>
      </c>
      <c r="I66" s="9">
        <v>9.8066499999999994</v>
      </c>
      <c r="J66" s="9">
        <v>1025</v>
      </c>
      <c r="K66" s="9">
        <f>1/(I66*J66)</f>
        <v>9.9484508583212516E-5</v>
      </c>
      <c r="L66" s="9">
        <f>K66*100000</f>
        <v>9.9484508583212516</v>
      </c>
      <c r="N66">
        <f t="shared" si="23"/>
        <v>124.35563572901565</v>
      </c>
      <c r="P66" s="32">
        <f t="shared" si="22"/>
        <v>1.0203581556699586</v>
      </c>
      <c r="Q66" s="32">
        <f t="shared" si="22"/>
        <v>1.9943114946996368</v>
      </c>
      <c r="R66" s="32">
        <f t="shared" si="22"/>
        <v>0.97395333902967807</v>
      </c>
    </row>
    <row r="67" spans="1:18">
      <c r="A67" s="23">
        <v>1.25</v>
      </c>
      <c r="B67" s="31">
        <f t="shared" si="16"/>
        <v>18.905207562213537</v>
      </c>
      <c r="C67" s="31">
        <f t="shared" si="17"/>
        <v>18.758281250000003</v>
      </c>
      <c r="D67" s="31">
        <f t="shared" si="18"/>
        <v>18.75</v>
      </c>
      <c r="F67" s="31">
        <f t="shared" si="19"/>
        <v>0.14692631221353381</v>
      </c>
      <c r="G67" s="31">
        <f t="shared" si="20"/>
        <v>0.15520756221353693</v>
      </c>
      <c r="H67" s="31">
        <f t="shared" si="21"/>
        <v>8.2812500000031264E-3</v>
      </c>
      <c r="I67" s="9">
        <v>9.8066499999999994</v>
      </c>
      <c r="J67" s="9">
        <v>1025</v>
      </c>
      <c r="K67" s="9">
        <f t="shared" ref="K67:K70" si="24">1/(I67*J67)</f>
        <v>9.9484508583212516E-5</v>
      </c>
      <c r="L67" s="9">
        <f t="shared" ref="L67:L70" si="25">K67*100000</f>
        <v>9.9484508583212516</v>
      </c>
      <c r="N67">
        <f t="shared" si="23"/>
        <v>186.53345359352346</v>
      </c>
      <c r="P67" s="32">
        <f t="shared" si="22"/>
        <v>1.4616891968507066</v>
      </c>
      <c r="Q67" s="32">
        <f t="shared" si="22"/>
        <v>1.5440748055212106</v>
      </c>
      <c r="R67" s="32">
        <f t="shared" si="22"/>
        <v>8.2385608670503971E-2</v>
      </c>
    </row>
    <row r="68" spans="1:18">
      <c r="A68" s="23">
        <v>1.5</v>
      </c>
      <c r="B68" s="31">
        <f t="shared" si="16"/>
        <v>25.109950597527238</v>
      </c>
      <c r="C68" s="31">
        <f t="shared" si="17"/>
        <v>24.987025000000003</v>
      </c>
      <c r="D68" s="31">
        <f t="shared" si="18"/>
        <v>25</v>
      </c>
      <c r="F68" s="31">
        <f t="shared" si="19"/>
        <v>0.1229255975272352</v>
      </c>
      <c r="G68" s="31">
        <f t="shared" si="20"/>
        <v>0.1099505975272379</v>
      </c>
      <c r="H68" s="31">
        <f t="shared" si="21"/>
        <v>-1.2974999999997294E-2</v>
      </c>
      <c r="I68" s="9">
        <v>9.8066499999999994</v>
      </c>
      <c r="J68" s="9">
        <v>1025</v>
      </c>
      <c r="K68" s="9">
        <f t="shared" si="24"/>
        <v>9.9484508583212516E-5</v>
      </c>
      <c r="L68" s="9">
        <f t="shared" si="25"/>
        <v>9.9484508583212516</v>
      </c>
      <c r="N68">
        <f t="shared" si="23"/>
        <v>248.71127145803129</v>
      </c>
      <c r="P68" s="32">
        <f t="shared" si="22"/>
        <v>1.2229192662294757</v>
      </c>
      <c r="Q68" s="32">
        <f t="shared" si="22"/>
        <v>1.0938381163427844</v>
      </c>
      <c r="R68" s="32">
        <f t="shared" si="22"/>
        <v>-0.12908114988669131</v>
      </c>
    </row>
    <row r="69" spans="1:18">
      <c r="A69" s="23">
        <v>1.75</v>
      </c>
      <c r="B69" s="31">
        <f t="shared" si="16"/>
        <v>31.314693632840942</v>
      </c>
      <c r="C69" s="31">
        <f t="shared" si="17"/>
        <v>31.284131250000002</v>
      </c>
      <c r="D69" s="31">
        <f t="shared" si="18"/>
        <v>31.25</v>
      </c>
      <c r="F69" s="31">
        <f t="shared" si="19"/>
        <v>3.0562382840940927E-2</v>
      </c>
      <c r="G69" s="31">
        <f t="shared" si="20"/>
        <v>6.4693632840942428E-2</v>
      </c>
      <c r="H69" s="31">
        <f t="shared" si="21"/>
        <v>3.4131250000001501E-2</v>
      </c>
      <c r="I69" s="9">
        <v>9.8066499999999994</v>
      </c>
      <c r="J69" s="9">
        <v>1025</v>
      </c>
      <c r="K69" s="9">
        <f t="shared" si="24"/>
        <v>9.9484508583212516E-5</v>
      </c>
      <c r="L69" s="9">
        <f t="shared" si="25"/>
        <v>9.9484508583212516</v>
      </c>
      <c r="N69">
        <f t="shared" si="23"/>
        <v>310.88908932253912</v>
      </c>
      <c r="P69" s="32">
        <f t="shared" si="22"/>
        <v>0.30404836380630146</v>
      </c>
      <c r="Q69" s="32">
        <f t="shared" si="22"/>
        <v>0.64360142716439361</v>
      </c>
      <c r="R69" s="32">
        <f t="shared" si="22"/>
        <v>0.33955306335809216</v>
      </c>
    </row>
    <row r="70" spans="1:18">
      <c r="A70" s="23">
        <v>2</v>
      </c>
      <c r="B70" s="31">
        <f t="shared" si="16"/>
        <v>37.51943666815464</v>
      </c>
      <c r="C70" s="31">
        <f t="shared" si="17"/>
        <v>37.649600000000007</v>
      </c>
      <c r="D70" s="31">
        <f t="shared" si="18"/>
        <v>37.5</v>
      </c>
      <c r="F70" s="31">
        <f t="shared" si="19"/>
        <v>-0.13016333184536677</v>
      </c>
      <c r="G70" s="31">
        <f t="shared" si="20"/>
        <v>1.9436668154639847E-2</v>
      </c>
      <c r="H70" s="31">
        <f t="shared" si="21"/>
        <v>0.14960000000000662</v>
      </c>
      <c r="I70" s="9">
        <v>9.8066499999999994</v>
      </c>
      <c r="J70" s="9">
        <v>1025</v>
      </c>
      <c r="K70" s="9">
        <f t="shared" si="24"/>
        <v>9.9484508583212516E-5</v>
      </c>
      <c r="L70" s="9">
        <f t="shared" si="25"/>
        <v>9.9484508583212516</v>
      </c>
      <c r="N70">
        <f t="shared" si="23"/>
        <v>373.06690718704692</v>
      </c>
      <c r="P70" s="32">
        <f t="shared" si="22"/>
        <v>-1.2949235104189929</v>
      </c>
      <c r="Q70" s="32">
        <f t="shared" si="22"/>
        <v>0.19336473798593212</v>
      </c>
      <c r="R70" s="32">
        <f t="shared" si="22"/>
        <v>1.4882882484049251</v>
      </c>
    </row>
    <row r="71" spans="1:18">
      <c r="A71" s="23">
        <v>2.125</v>
      </c>
      <c r="B71" s="31">
        <f t="shared" si="16"/>
        <v>40.621808185811489</v>
      </c>
      <c r="C71" s="31">
        <f t="shared" si="17"/>
        <v>40.857970312500001</v>
      </c>
      <c r="D71" s="31">
        <f t="shared" si="18"/>
        <v>40.625</v>
      </c>
      <c r="F71" s="31">
        <f t="shared" si="19"/>
        <v>-0.23616212668851233</v>
      </c>
      <c r="G71" s="31">
        <f t="shared" si="20"/>
        <v>-3.1918141885114437E-3</v>
      </c>
      <c r="H71" s="31">
        <f t="shared" si="21"/>
        <v>0.23297031250000089</v>
      </c>
      <c r="I71" s="9">
        <v>9.8066499999999994</v>
      </c>
      <c r="J71" s="9">
        <v>1025</v>
      </c>
      <c r="K71" s="9">
        <f>1/(I71*J71)</f>
        <v>9.9484508583212516E-5</v>
      </c>
      <c r="L71" s="9">
        <f>K71*100000</f>
        <v>9.9484508583212516</v>
      </c>
      <c r="N71">
        <f t="shared" si="23"/>
        <v>404.15581611930082</v>
      </c>
      <c r="P71" s="32">
        <f t="shared" si="22"/>
        <v>-2.3494473119573027</v>
      </c>
      <c r="Q71" s="32">
        <f t="shared" si="22"/>
        <v>-3.1753606603298623E-2</v>
      </c>
      <c r="R71" s="32">
        <f t="shared" si="22"/>
        <v>2.3176937053540039</v>
      </c>
    </row>
  </sheetData>
  <mergeCells count="8">
    <mergeCell ref="A54:B54"/>
    <mergeCell ref="C54:D54"/>
    <mergeCell ref="E54:F54"/>
    <mergeCell ref="O2:AG2"/>
    <mergeCell ref="B3:J3"/>
    <mergeCell ref="P14:AG14"/>
    <mergeCell ref="P25:AG25"/>
    <mergeCell ref="A53:F53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opLeftCell="A36" workbookViewId="0">
      <selection activeCell="I64" sqref="I64:L71"/>
    </sheetView>
  </sheetViews>
  <sheetFormatPr baseColWidth="10" defaultColWidth="8.83203125" defaultRowHeight="14" x14ac:dyDescent="0"/>
  <cols>
    <col min="1" max="1" width="38.5" customWidth="1"/>
    <col min="2" max="2" width="17" customWidth="1"/>
    <col min="3" max="3" width="17.1640625" customWidth="1"/>
    <col min="4" max="4" width="17" customWidth="1"/>
    <col min="5" max="5" width="12.6640625" customWidth="1"/>
    <col min="6" max="6" width="17" customWidth="1"/>
    <col min="7" max="7" width="18.33203125" customWidth="1"/>
    <col min="8" max="8" width="20.1640625" customWidth="1"/>
    <col min="9" max="10" width="12.6640625" customWidth="1"/>
    <col min="11" max="11" width="14.6640625" customWidth="1"/>
    <col min="12" max="12" width="15.5" customWidth="1"/>
    <col min="13" max="13" width="14.6640625" customWidth="1"/>
    <col min="14" max="14" width="13.5" customWidth="1"/>
    <col min="15" max="15" width="13.6640625" customWidth="1"/>
    <col min="16" max="16" width="14.33203125" customWidth="1"/>
    <col min="17" max="17" width="19.83203125" customWidth="1"/>
    <col min="18" max="18" width="20.1640625" customWidth="1"/>
    <col min="19" max="19" width="17.5" customWidth="1"/>
  </cols>
  <sheetData>
    <row r="1" spans="1:33">
      <c r="A1" s="1">
        <v>42276</v>
      </c>
    </row>
    <row r="2" spans="1:33" ht="18">
      <c r="A2" t="s">
        <v>5</v>
      </c>
      <c r="O2" s="69" t="s">
        <v>26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70"/>
    </row>
    <row r="3" spans="1:33">
      <c r="A3" s="3"/>
      <c r="B3" s="71" t="s">
        <v>25</v>
      </c>
      <c r="C3" s="71"/>
      <c r="D3" s="71"/>
      <c r="E3" s="71"/>
      <c r="F3" s="71"/>
      <c r="G3" s="71"/>
      <c r="H3" s="71"/>
      <c r="I3" s="71"/>
      <c r="J3" s="71"/>
      <c r="K3" s="14" t="s">
        <v>7</v>
      </c>
      <c r="L3" s="14" t="s">
        <v>23</v>
      </c>
      <c r="M3" s="14" t="s">
        <v>31</v>
      </c>
      <c r="P3" s="14" t="s">
        <v>18</v>
      </c>
      <c r="Q3" s="14" t="s">
        <v>33</v>
      </c>
      <c r="R3" s="14" t="s">
        <v>17</v>
      </c>
      <c r="S3" s="14" t="s">
        <v>62</v>
      </c>
      <c r="T3" s="14" t="s">
        <v>61</v>
      </c>
      <c r="U3" s="14" t="s">
        <v>60</v>
      </c>
      <c r="V3" s="14" t="s">
        <v>59</v>
      </c>
      <c r="W3" s="14" t="s">
        <v>58</v>
      </c>
      <c r="X3" s="14" t="s">
        <v>57</v>
      </c>
      <c r="Y3" s="14" t="s">
        <v>56</v>
      </c>
      <c r="Z3" s="14" t="s">
        <v>55</v>
      </c>
      <c r="AA3" s="19" t="s">
        <v>54</v>
      </c>
      <c r="AB3" s="19" t="s">
        <v>53</v>
      </c>
      <c r="AC3" s="19" t="s">
        <v>52</v>
      </c>
      <c r="AD3" s="19" t="s">
        <v>51</v>
      </c>
      <c r="AE3" s="19" t="s">
        <v>49</v>
      </c>
      <c r="AF3" s="19" t="s">
        <v>48</v>
      </c>
      <c r="AG3" s="19" t="s">
        <v>47</v>
      </c>
    </row>
    <row r="4" spans="1:33" ht="28">
      <c r="A4" s="15" t="s">
        <v>22</v>
      </c>
      <c r="B4" s="23">
        <v>0</v>
      </c>
      <c r="C4" s="23">
        <v>5</v>
      </c>
      <c r="D4" s="23">
        <v>10</v>
      </c>
      <c r="E4" s="23">
        <v>15</v>
      </c>
      <c r="F4" s="23">
        <v>20</v>
      </c>
      <c r="G4" s="23">
        <v>25</v>
      </c>
      <c r="H4" s="23">
        <v>30</v>
      </c>
      <c r="I4" s="23">
        <v>35</v>
      </c>
      <c r="J4" s="23">
        <v>40</v>
      </c>
      <c r="K4" s="14"/>
      <c r="L4" s="14"/>
      <c r="M4" s="14"/>
      <c r="P4" s="9">
        <v>65535</v>
      </c>
      <c r="Q4" s="24">
        <v>0</v>
      </c>
      <c r="R4" s="7">
        <f>P4*Q4</f>
        <v>0</v>
      </c>
      <c r="S4" s="10">
        <v>2.5</v>
      </c>
      <c r="T4" s="8">
        <f>S4 * R4/P4</f>
        <v>0</v>
      </c>
      <c r="U4" s="8">
        <f>T4*2</f>
        <v>0</v>
      </c>
      <c r="V4" s="9">
        <v>0</v>
      </c>
      <c r="W4" s="9">
        <v>70</v>
      </c>
      <c r="X4" s="9">
        <v>0.5</v>
      </c>
      <c r="Y4" s="9">
        <v>4.5</v>
      </c>
      <c r="Z4" s="7">
        <f xml:space="preserve"> (W4-V4)/(Y4-X4)*(U4-X4)+V4</f>
        <v>-8.75</v>
      </c>
      <c r="AA4" s="9">
        <v>0</v>
      </c>
      <c r="AB4" s="9">
        <v>1</v>
      </c>
      <c r="AC4" s="9">
        <v>9.8066499999999994</v>
      </c>
      <c r="AD4" s="9">
        <v>1025</v>
      </c>
      <c r="AE4" s="9">
        <f>1/(AC4*AD4)</f>
        <v>9.9484508583212516E-5</v>
      </c>
      <c r="AF4" s="9">
        <f>AE4*100000</f>
        <v>9.9484508583212516</v>
      </c>
      <c r="AG4" s="18">
        <f xml:space="preserve"> AF4* (Z4+AA4-AB4)</f>
        <v>-96.997395868632196</v>
      </c>
    </row>
    <row r="5" spans="1:3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P5" s="9">
        <v>65535</v>
      </c>
      <c r="Q5" s="24">
        <v>0.1</v>
      </c>
      <c r="R5" s="7">
        <f t="shared" ref="R5:R11" si="0">P5*Q5</f>
        <v>6553.5</v>
      </c>
      <c r="S5" s="10">
        <v>2.5</v>
      </c>
      <c r="T5" s="8">
        <f t="shared" ref="T5:T11" si="1">S5 * R5/P5</f>
        <v>0.25</v>
      </c>
      <c r="U5" s="8">
        <f t="shared" ref="U5:U11" si="2">T5*2</f>
        <v>0.5</v>
      </c>
      <c r="V5" s="9">
        <v>0</v>
      </c>
      <c r="W5" s="9">
        <v>70</v>
      </c>
      <c r="X5" s="9">
        <v>0.5</v>
      </c>
      <c r="Y5" s="9">
        <v>4.5</v>
      </c>
      <c r="Z5" s="7">
        <f t="shared" ref="Z5:Z11" si="3" xml:space="preserve"> (W5-V5)/(Y5-X5)*(U5-X5)+V5</f>
        <v>0</v>
      </c>
      <c r="AA5" s="9">
        <v>0</v>
      </c>
      <c r="AB5" s="9">
        <v>1</v>
      </c>
      <c r="AC5" s="9">
        <v>9.8066499999999994</v>
      </c>
      <c r="AD5" s="9">
        <v>1025</v>
      </c>
      <c r="AE5" s="9">
        <f>1/(AC5*AD5)</f>
        <v>9.9484508583212516E-5</v>
      </c>
      <c r="AF5" s="9">
        <f>AE5*100000</f>
        <v>9.9484508583212516</v>
      </c>
      <c r="AG5" s="18">
        <f t="shared" ref="AG5:AG11" si="4" xml:space="preserve"> AF5* (Z5+AA5-AB5)</f>
        <v>-9.9484508583212516</v>
      </c>
    </row>
    <row r="6" spans="1:33">
      <c r="A6" s="23" t="s">
        <v>1</v>
      </c>
      <c r="B6" s="4"/>
      <c r="C6" s="4"/>
      <c r="D6" s="4"/>
      <c r="E6" s="4"/>
      <c r="F6" s="4"/>
      <c r="G6" s="4"/>
      <c r="H6" s="4"/>
      <c r="I6" s="4"/>
      <c r="J6" s="4"/>
      <c r="K6" s="3"/>
      <c r="L6" s="3"/>
      <c r="M6" s="3" t="s">
        <v>32</v>
      </c>
      <c r="P6" s="9">
        <v>65535</v>
      </c>
      <c r="Q6" s="24">
        <v>0.11142858</v>
      </c>
      <c r="R6" s="7">
        <f t="shared" si="0"/>
        <v>7302.4719902999996</v>
      </c>
      <c r="S6" s="10">
        <v>2.5</v>
      </c>
      <c r="T6" s="8">
        <f t="shared" si="1"/>
        <v>0.27857144999999994</v>
      </c>
      <c r="U6" s="8">
        <f t="shared" si="2"/>
        <v>0.55714289999999989</v>
      </c>
      <c r="V6" s="9">
        <v>0</v>
      </c>
      <c r="W6" s="9">
        <v>70</v>
      </c>
      <c r="X6" s="9">
        <v>0.5</v>
      </c>
      <c r="Y6" s="9">
        <v>4.5</v>
      </c>
      <c r="Z6" s="7">
        <f t="shared" si="3"/>
        <v>1.0000007499999981</v>
      </c>
      <c r="AA6" s="9">
        <v>0</v>
      </c>
      <c r="AB6" s="9">
        <v>1</v>
      </c>
      <c r="AC6" s="9">
        <v>9.8066499999999994</v>
      </c>
      <c r="AD6" s="9">
        <v>1025</v>
      </c>
      <c r="AE6" s="9">
        <f>1/(AC6*AD6)</f>
        <v>9.9484508583212516E-5</v>
      </c>
      <c r="AF6" s="9">
        <f>AE6*100000</f>
        <v>9.9484508583212516</v>
      </c>
      <c r="AG6" s="18">
        <f t="shared" si="4"/>
        <v>7.4613381249028709E-6</v>
      </c>
    </row>
    <row r="7" spans="1:33">
      <c r="A7" s="23" t="s">
        <v>2</v>
      </c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 t="s">
        <v>32</v>
      </c>
      <c r="P7" s="9">
        <v>65535</v>
      </c>
      <c r="Q7" s="24">
        <v>0.25</v>
      </c>
      <c r="R7" s="7">
        <f t="shared" si="0"/>
        <v>16383.75</v>
      </c>
      <c r="S7" s="10">
        <v>2.5</v>
      </c>
      <c r="T7" s="8">
        <f t="shared" si="1"/>
        <v>0.625</v>
      </c>
      <c r="U7" s="8">
        <f t="shared" si="2"/>
        <v>1.25</v>
      </c>
      <c r="V7" s="9">
        <v>0</v>
      </c>
      <c r="W7" s="9">
        <v>70</v>
      </c>
      <c r="X7" s="9">
        <v>0.5</v>
      </c>
      <c r="Y7" s="9">
        <v>4.5</v>
      </c>
      <c r="Z7" s="7">
        <f t="shared" si="3"/>
        <v>13.125</v>
      </c>
      <c r="AA7" s="9">
        <v>0</v>
      </c>
      <c r="AB7" s="9">
        <v>1</v>
      </c>
      <c r="AC7" s="9">
        <v>9.8066499999999994</v>
      </c>
      <c r="AD7" s="9">
        <v>1025</v>
      </c>
      <c r="AE7" s="9">
        <f t="shared" ref="AE7:AE11" si="5">1/(AC7*AD7)</f>
        <v>9.9484508583212516E-5</v>
      </c>
      <c r="AF7" s="9">
        <f t="shared" ref="AF7:AF11" si="6">AE7*100000</f>
        <v>9.9484508583212516</v>
      </c>
      <c r="AG7" s="18">
        <f t="shared" si="4"/>
        <v>120.62496665714518</v>
      </c>
    </row>
    <row r="8" spans="1:33">
      <c r="A8" s="23" t="s">
        <v>3</v>
      </c>
      <c r="B8" s="4"/>
      <c r="C8" s="4"/>
      <c r="D8" s="4"/>
      <c r="E8" s="4"/>
      <c r="F8" s="4"/>
      <c r="G8" s="4"/>
      <c r="H8" s="4"/>
      <c r="I8" s="4"/>
      <c r="J8" s="4"/>
      <c r="K8" s="3"/>
      <c r="L8" s="3"/>
      <c r="M8" s="3" t="s">
        <v>32</v>
      </c>
      <c r="P8" s="9">
        <v>65535</v>
      </c>
      <c r="Q8" s="24">
        <v>0.5</v>
      </c>
      <c r="R8" s="7">
        <f t="shared" si="0"/>
        <v>32767.5</v>
      </c>
      <c r="S8" s="10">
        <v>2.5</v>
      </c>
      <c r="T8" s="8">
        <f t="shared" si="1"/>
        <v>1.25</v>
      </c>
      <c r="U8" s="8">
        <f t="shared" si="2"/>
        <v>2.5</v>
      </c>
      <c r="V8" s="9">
        <v>0</v>
      </c>
      <c r="W8" s="9">
        <v>70</v>
      </c>
      <c r="X8" s="9">
        <v>0.5</v>
      </c>
      <c r="Y8" s="9">
        <v>4.5</v>
      </c>
      <c r="Z8" s="7">
        <f t="shared" si="3"/>
        <v>35</v>
      </c>
      <c r="AA8" s="9">
        <v>0</v>
      </c>
      <c r="AB8" s="9">
        <v>1</v>
      </c>
      <c r="AC8" s="9">
        <v>9.8066499999999994</v>
      </c>
      <c r="AD8" s="9">
        <v>1025</v>
      </c>
      <c r="AE8" s="9">
        <f t="shared" si="5"/>
        <v>9.9484508583212516E-5</v>
      </c>
      <c r="AF8" s="9">
        <f t="shared" si="6"/>
        <v>9.9484508583212516</v>
      </c>
      <c r="AG8" s="18">
        <f t="shared" si="4"/>
        <v>338.24732918292256</v>
      </c>
    </row>
    <row r="9" spans="1:33">
      <c r="A9" s="23" t="s">
        <v>4</v>
      </c>
      <c r="B9" s="4"/>
      <c r="C9" s="4"/>
      <c r="D9" s="4"/>
      <c r="E9" s="4"/>
      <c r="F9" s="4"/>
      <c r="G9" s="4"/>
      <c r="H9" s="4"/>
      <c r="I9" s="4"/>
      <c r="J9" s="4"/>
      <c r="K9" s="3"/>
      <c r="L9" s="3"/>
      <c r="M9" s="3" t="s">
        <v>32</v>
      </c>
      <c r="P9" s="9">
        <v>65535</v>
      </c>
      <c r="Q9" s="24">
        <v>0.75</v>
      </c>
      <c r="R9" s="7">
        <f t="shared" si="0"/>
        <v>49151.25</v>
      </c>
      <c r="S9" s="10">
        <v>2.5</v>
      </c>
      <c r="T9" s="8">
        <f t="shared" si="1"/>
        <v>1.875</v>
      </c>
      <c r="U9" s="8">
        <f t="shared" si="2"/>
        <v>3.75</v>
      </c>
      <c r="V9" s="9">
        <v>0</v>
      </c>
      <c r="W9" s="9">
        <v>70</v>
      </c>
      <c r="X9" s="9">
        <v>0.5</v>
      </c>
      <c r="Y9" s="9">
        <v>4.5</v>
      </c>
      <c r="Z9" s="7">
        <f t="shared" si="3"/>
        <v>56.875</v>
      </c>
      <c r="AA9" s="9">
        <v>0</v>
      </c>
      <c r="AB9" s="9">
        <v>1</v>
      </c>
      <c r="AC9" s="9">
        <v>9.8066499999999994</v>
      </c>
      <c r="AD9" s="9">
        <v>1025</v>
      </c>
      <c r="AE9" s="9">
        <f t="shared" si="5"/>
        <v>9.9484508583212516E-5</v>
      </c>
      <c r="AF9" s="9">
        <f t="shared" si="6"/>
        <v>9.9484508583212516</v>
      </c>
      <c r="AG9" s="18">
        <f t="shared" si="4"/>
        <v>555.86969170869997</v>
      </c>
    </row>
    <row r="10" spans="1:33">
      <c r="A10" s="14"/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  <c r="P10" s="9">
        <v>65535</v>
      </c>
      <c r="Q10" s="24">
        <v>0.9</v>
      </c>
      <c r="R10" s="7">
        <f t="shared" si="0"/>
        <v>58981.5</v>
      </c>
      <c r="S10" s="10">
        <v>2.5</v>
      </c>
      <c r="T10" s="8">
        <f t="shared" si="1"/>
        <v>2.25</v>
      </c>
      <c r="U10" s="8">
        <f t="shared" si="2"/>
        <v>4.5</v>
      </c>
      <c r="V10" s="9">
        <v>0</v>
      </c>
      <c r="W10" s="9">
        <v>70</v>
      </c>
      <c r="X10" s="9">
        <v>0.5</v>
      </c>
      <c r="Y10" s="9">
        <v>4.5</v>
      </c>
      <c r="Z10" s="7">
        <f t="shared" si="3"/>
        <v>70</v>
      </c>
      <c r="AA10" s="9">
        <v>0</v>
      </c>
      <c r="AB10" s="9">
        <v>1</v>
      </c>
      <c r="AC10" s="9">
        <v>9.8066499999999994</v>
      </c>
      <c r="AD10" s="9">
        <v>1025</v>
      </c>
      <c r="AE10" s="9">
        <f t="shared" si="5"/>
        <v>9.9484508583212516E-5</v>
      </c>
      <c r="AF10" s="9">
        <f t="shared" si="6"/>
        <v>9.9484508583212516</v>
      </c>
      <c r="AG10" s="18">
        <f t="shared" si="4"/>
        <v>686.44310922416639</v>
      </c>
    </row>
    <row r="11" spans="1:33">
      <c r="A11" s="23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3" t="s">
        <v>8</v>
      </c>
      <c r="L11" s="3"/>
      <c r="M11" s="3" t="s">
        <v>32</v>
      </c>
      <c r="P11" s="9">
        <v>65535</v>
      </c>
      <c r="Q11" s="24">
        <v>1</v>
      </c>
      <c r="R11" s="7">
        <f t="shared" si="0"/>
        <v>65535</v>
      </c>
      <c r="S11" s="10">
        <v>2.5</v>
      </c>
      <c r="T11" s="8">
        <f t="shared" si="1"/>
        <v>2.5</v>
      </c>
      <c r="U11" s="8">
        <f t="shared" si="2"/>
        <v>5</v>
      </c>
      <c r="V11" s="9">
        <v>0</v>
      </c>
      <c r="W11" s="9">
        <v>70</v>
      </c>
      <c r="X11" s="9">
        <v>0.5</v>
      </c>
      <c r="Y11" s="9">
        <v>4.5</v>
      </c>
      <c r="Z11" s="7">
        <f t="shared" si="3"/>
        <v>78.75</v>
      </c>
      <c r="AA11" s="9">
        <v>0</v>
      </c>
      <c r="AB11" s="9">
        <v>1</v>
      </c>
      <c r="AC11" s="9">
        <v>9.8066499999999994</v>
      </c>
      <c r="AD11" s="9">
        <v>1025</v>
      </c>
      <c r="AE11" s="9">
        <f t="shared" si="5"/>
        <v>9.9484508583212516E-5</v>
      </c>
      <c r="AF11" s="9">
        <f t="shared" si="6"/>
        <v>9.9484508583212516</v>
      </c>
      <c r="AG11" s="18">
        <f t="shared" si="4"/>
        <v>773.49205423447734</v>
      </c>
    </row>
    <row r="12" spans="1:33">
      <c r="A12" s="17" t="s">
        <v>21</v>
      </c>
      <c r="B12" s="5">
        <v>0.497</v>
      </c>
      <c r="C12" s="5">
        <v>0.69399999999999995</v>
      </c>
      <c r="D12" s="5">
        <v>0.89900000000000002</v>
      </c>
      <c r="E12" s="5">
        <v>1.1060000000000001</v>
      </c>
      <c r="F12" s="5">
        <v>1.3120000000000001</v>
      </c>
      <c r="G12" s="5">
        <v>1.512</v>
      </c>
      <c r="H12" s="5">
        <v>1.7110000000000001</v>
      </c>
      <c r="I12" s="5">
        <v>1.907</v>
      </c>
      <c r="J12" s="5">
        <v>2.1</v>
      </c>
      <c r="K12" s="3" t="s">
        <v>24</v>
      </c>
      <c r="L12" s="12">
        <v>21110001</v>
      </c>
      <c r="M12" s="3" t="s">
        <v>32</v>
      </c>
    </row>
    <row r="13" spans="1:33">
      <c r="A13" s="23" t="s">
        <v>9</v>
      </c>
      <c r="B13" s="4"/>
      <c r="C13" s="4"/>
      <c r="D13" s="4"/>
      <c r="E13" s="4"/>
      <c r="F13" s="4"/>
      <c r="G13" s="4"/>
      <c r="H13" s="4"/>
      <c r="I13" s="4"/>
      <c r="J13" s="4"/>
      <c r="K13" s="3" t="s">
        <v>24</v>
      </c>
      <c r="L13" s="13">
        <v>21110002</v>
      </c>
      <c r="M13" s="3" t="s">
        <v>32</v>
      </c>
    </row>
    <row r="14" spans="1:33" ht="18">
      <c r="A14" s="23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3" t="s">
        <v>24</v>
      </c>
      <c r="L14" s="13">
        <v>21110003</v>
      </c>
      <c r="M14" s="3" t="s">
        <v>32</v>
      </c>
      <c r="P14" s="72" t="s">
        <v>27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</row>
    <row r="15" spans="1:33">
      <c r="A15" s="23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3" t="s">
        <v>24</v>
      </c>
      <c r="L15" s="13">
        <v>21110004</v>
      </c>
      <c r="M15" s="3" t="s">
        <v>32</v>
      </c>
      <c r="P15" s="14" t="s">
        <v>18</v>
      </c>
      <c r="Q15" s="14" t="s">
        <v>33</v>
      </c>
      <c r="R15" s="14" t="s">
        <v>17</v>
      </c>
      <c r="S15" s="14" t="s">
        <v>62</v>
      </c>
      <c r="T15" s="14" t="s">
        <v>61</v>
      </c>
      <c r="U15" s="14" t="s">
        <v>60</v>
      </c>
      <c r="V15" s="14" t="s">
        <v>59</v>
      </c>
      <c r="W15" s="14" t="s">
        <v>58</v>
      </c>
      <c r="X15" s="14" t="s">
        <v>57</v>
      </c>
      <c r="Y15" s="14" t="s">
        <v>56</v>
      </c>
      <c r="Z15" s="14" t="s">
        <v>55</v>
      </c>
      <c r="AA15" s="19" t="s">
        <v>54</v>
      </c>
      <c r="AB15" s="19" t="s">
        <v>53</v>
      </c>
      <c r="AC15" s="19" t="s">
        <v>52</v>
      </c>
      <c r="AD15" s="19" t="s">
        <v>51</v>
      </c>
      <c r="AE15" s="19" t="s">
        <v>49</v>
      </c>
      <c r="AF15" s="19" t="s">
        <v>48</v>
      </c>
      <c r="AG15" s="19" t="s">
        <v>47</v>
      </c>
    </row>
    <row r="16" spans="1:33">
      <c r="A16" s="23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3" t="s">
        <v>24</v>
      </c>
      <c r="L16" s="13">
        <v>21110005</v>
      </c>
      <c r="M16" s="3" t="s">
        <v>32</v>
      </c>
      <c r="P16" s="9">
        <v>65535</v>
      </c>
      <c r="Q16" s="24">
        <v>0</v>
      </c>
      <c r="R16" s="7">
        <f>P16*Q16</f>
        <v>0</v>
      </c>
      <c r="S16" s="10">
        <v>2.5</v>
      </c>
      <c r="T16" s="8">
        <f>S16 * R16/P16</f>
        <v>0</v>
      </c>
      <c r="U16" s="8">
        <f>T16*2</f>
        <v>0</v>
      </c>
      <c r="V16" s="9">
        <v>0</v>
      </c>
      <c r="W16" s="9">
        <v>100</v>
      </c>
      <c r="X16" s="9">
        <v>0.5</v>
      </c>
      <c r="Y16" s="9">
        <v>4.5</v>
      </c>
      <c r="Z16" s="7">
        <f xml:space="preserve"> (W16-V16)/(Y16-X16)*(U16-X16)+V16</f>
        <v>-12.5</v>
      </c>
      <c r="AA16" s="9">
        <v>1</v>
      </c>
      <c r="AB16" s="9">
        <v>1</v>
      </c>
      <c r="AC16" s="9">
        <v>9.8066499999999994</v>
      </c>
      <c r="AD16" s="9">
        <v>1025</v>
      </c>
      <c r="AE16" s="9">
        <f t="shared" ref="AE16:AE23" si="7">1/(AC16*AD16)</f>
        <v>9.9484508583212516E-5</v>
      </c>
      <c r="AF16" s="9">
        <f t="shared" ref="AF16:AF23" si="8">AE16*100000</f>
        <v>9.9484508583212516</v>
      </c>
      <c r="AG16" s="18">
        <f t="shared" ref="AG16:AG23" si="9" xml:space="preserve"> AF16* (Z16+AA16-AB16)</f>
        <v>-124.35563572901565</v>
      </c>
    </row>
    <row r="17" spans="1:33">
      <c r="A17" s="15" t="s">
        <v>30</v>
      </c>
      <c r="B17" s="23">
        <v>0</v>
      </c>
      <c r="C17" s="23">
        <v>5</v>
      </c>
      <c r="D17" s="23">
        <v>10</v>
      </c>
      <c r="E17" s="23">
        <v>15</v>
      </c>
      <c r="F17" s="23">
        <v>20</v>
      </c>
      <c r="G17" s="23">
        <v>25</v>
      </c>
      <c r="H17" s="23">
        <v>30</v>
      </c>
      <c r="I17" s="23">
        <v>35</v>
      </c>
      <c r="J17" s="23">
        <v>40</v>
      </c>
      <c r="K17" s="14"/>
      <c r="L17" s="14"/>
      <c r="M17" s="14"/>
      <c r="P17" s="9">
        <v>65535</v>
      </c>
      <c r="Q17" s="24">
        <v>0.1</v>
      </c>
      <c r="R17" s="7">
        <f t="shared" ref="R17:R23" si="10">P17*Q17</f>
        <v>6553.5</v>
      </c>
      <c r="S17" s="10">
        <v>2.5</v>
      </c>
      <c r="T17" s="8">
        <f t="shared" ref="T17:T23" si="11">S17 * R17/P17</f>
        <v>0.25</v>
      </c>
      <c r="U17" s="8">
        <f t="shared" ref="U17:U22" si="12">T17*2</f>
        <v>0.5</v>
      </c>
      <c r="V17" s="9">
        <v>0</v>
      </c>
      <c r="W17" s="9">
        <v>100</v>
      </c>
      <c r="X17" s="9">
        <v>0.5</v>
      </c>
      <c r="Y17" s="9">
        <v>4.5</v>
      </c>
      <c r="Z17" s="7">
        <f t="shared" ref="Z17:Z23" si="13" xml:space="preserve"> (W17-V17)/(Y17-X17)*(U17-X17)+V17</f>
        <v>0</v>
      </c>
      <c r="AA17" s="9">
        <v>1</v>
      </c>
      <c r="AB17" s="9">
        <v>1</v>
      </c>
      <c r="AC17" s="9">
        <v>9.8066499999999994</v>
      </c>
      <c r="AD17" s="9">
        <v>1025</v>
      </c>
      <c r="AE17" s="9">
        <f t="shared" si="7"/>
        <v>9.9484508583212516E-5</v>
      </c>
      <c r="AF17" s="9">
        <f t="shared" si="8"/>
        <v>9.9484508583212516</v>
      </c>
      <c r="AG17" s="18">
        <f t="shared" si="9"/>
        <v>0</v>
      </c>
    </row>
    <row r="18" spans="1:33">
      <c r="A18" s="2"/>
      <c r="B18" s="2"/>
      <c r="C18" s="2"/>
      <c r="D18" s="2"/>
      <c r="E18" s="2"/>
      <c r="F18" s="2"/>
      <c r="G18" s="2"/>
      <c r="H18" s="2"/>
      <c r="I18" s="2"/>
      <c r="J18" s="2"/>
      <c r="P18" s="9">
        <v>65535</v>
      </c>
      <c r="Q18" s="24">
        <v>0.11142857</v>
      </c>
      <c r="R18" s="7">
        <f t="shared" si="10"/>
        <v>7302.4713349500007</v>
      </c>
      <c r="S18" s="10">
        <v>2.5</v>
      </c>
      <c r="T18" s="8">
        <f t="shared" si="11"/>
        <v>0.27857142499999998</v>
      </c>
      <c r="U18" s="8">
        <f t="shared" si="12"/>
        <v>0.55714284999999997</v>
      </c>
      <c r="V18" s="9">
        <v>0</v>
      </c>
      <c r="W18" s="9">
        <v>100</v>
      </c>
      <c r="X18" s="9">
        <v>0.5</v>
      </c>
      <c r="Y18" s="9">
        <v>4.5</v>
      </c>
      <c r="Z18" s="7">
        <f t="shared" si="13"/>
        <v>1.4285712499999992</v>
      </c>
      <c r="AA18" s="9">
        <v>1</v>
      </c>
      <c r="AB18" s="9">
        <v>1</v>
      </c>
      <c r="AC18" s="9">
        <v>9.8066499999999994</v>
      </c>
      <c r="AD18" s="9">
        <v>1025</v>
      </c>
      <c r="AE18" s="9">
        <f t="shared" si="7"/>
        <v>9.9484508583212516E-5</v>
      </c>
      <c r="AF18" s="9">
        <f t="shared" si="8"/>
        <v>9.9484508583212516</v>
      </c>
      <c r="AG18" s="18">
        <f t="shared" si="9"/>
        <v>14.212070878235556</v>
      </c>
    </row>
    <row r="19" spans="1:33">
      <c r="A19" s="2"/>
      <c r="B19" s="2"/>
      <c r="C19" s="2"/>
      <c r="D19" s="2"/>
      <c r="E19" s="2"/>
      <c r="F19" s="2"/>
      <c r="G19" s="2"/>
      <c r="H19" s="2"/>
      <c r="I19" s="2"/>
      <c r="J19" s="2"/>
      <c r="P19" s="9">
        <v>65535</v>
      </c>
      <c r="Q19" s="24">
        <v>0.25</v>
      </c>
      <c r="R19" s="7">
        <f t="shared" si="10"/>
        <v>16383.75</v>
      </c>
      <c r="S19" s="10">
        <v>2.5</v>
      </c>
      <c r="T19" s="8">
        <f t="shared" si="11"/>
        <v>0.625</v>
      </c>
      <c r="U19" s="8">
        <f t="shared" si="12"/>
        <v>1.25</v>
      </c>
      <c r="V19" s="9">
        <v>0</v>
      </c>
      <c r="W19" s="9">
        <v>100</v>
      </c>
      <c r="X19" s="9">
        <v>0.5</v>
      </c>
      <c r="Y19" s="9">
        <v>4.5</v>
      </c>
      <c r="Z19" s="7">
        <f t="shared" si="13"/>
        <v>18.75</v>
      </c>
      <c r="AA19" s="9">
        <v>1</v>
      </c>
      <c r="AB19" s="9">
        <v>1</v>
      </c>
      <c r="AC19" s="9">
        <v>9.8066499999999994</v>
      </c>
      <c r="AD19" s="9">
        <v>1025</v>
      </c>
      <c r="AE19" s="9">
        <f t="shared" si="7"/>
        <v>9.9484508583212516E-5</v>
      </c>
      <c r="AF19" s="9">
        <f t="shared" si="8"/>
        <v>9.9484508583212516</v>
      </c>
      <c r="AG19" s="18">
        <f t="shared" si="9"/>
        <v>186.53345359352346</v>
      </c>
    </row>
    <row r="20" spans="1:33">
      <c r="A20" s="2"/>
      <c r="B20" s="2"/>
      <c r="C20" s="2"/>
      <c r="D20" s="2"/>
      <c r="E20" s="2"/>
      <c r="F20" s="2"/>
      <c r="G20" s="2"/>
      <c r="H20" s="2"/>
      <c r="I20" s="2"/>
      <c r="J20" s="2"/>
      <c r="P20" s="9">
        <v>65535</v>
      </c>
      <c r="Q20" s="24">
        <v>0.5</v>
      </c>
      <c r="R20" s="7">
        <f t="shared" si="10"/>
        <v>32767.5</v>
      </c>
      <c r="S20" s="10">
        <v>2.5</v>
      </c>
      <c r="T20" s="8">
        <f t="shared" si="11"/>
        <v>1.25</v>
      </c>
      <c r="U20" s="8">
        <f t="shared" si="12"/>
        <v>2.5</v>
      </c>
      <c r="V20" s="9">
        <v>0</v>
      </c>
      <c r="W20" s="9">
        <v>100</v>
      </c>
      <c r="X20" s="9">
        <v>0.5</v>
      </c>
      <c r="Y20" s="9">
        <v>4.5</v>
      </c>
      <c r="Z20" s="7">
        <f t="shared" si="13"/>
        <v>50</v>
      </c>
      <c r="AA20" s="9">
        <v>1</v>
      </c>
      <c r="AB20" s="9">
        <v>1</v>
      </c>
      <c r="AC20" s="9">
        <v>9.8066499999999994</v>
      </c>
      <c r="AD20" s="9">
        <v>1025</v>
      </c>
      <c r="AE20" s="9">
        <f t="shared" si="7"/>
        <v>9.9484508583212516E-5</v>
      </c>
      <c r="AF20" s="9">
        <f t="shared" si="8"/>
        <v>9.9484508583212516</v>
      </c>
      <c r="AG20" s="18">
        <f t="shared" si="9"/>
        <v>497.42254291606258</v>
      </c>
    </row>
    <row r="21" spans="1:33">
      <c r="A21" s="2"/>
      <c r="B21" s="2"/>
      <c r="C21" s="2"/>
      <c r="D21" s="2"/>
      <c r="E21" s="2"/>
      <c r="F21" s="2"/>
      <c r="G21" s="2"/>
      <c r="H21" s="2"/>
      <c r="I21" s="2"/>
      <c r="J21" s="2"/>
      <c r="P21" s="9">
        <v>65535</v>
      </c>
      <c r="Q21" s="24">
        <v>0.75</v>
      </c>
      <c r="R21" s="7">
        <f t="shared" si="10"/>
        <v>49151.25</v>
      </c>
      <c r="S21" s="10">
        <v>2.5</v>
      </c>
      <c r="T21" s="8">
        <f t="shared" si="11"/>
        <v>1.875</v>
      </c>
      <c r="U21" s="8">
        <f t="shared" si="12"/>
        <v>3.75</v>
      </c>
      <c r="V21" s="9">
        <v>0</v>
      </c>
      <c r="W21" s="9">
        <v>100</v>
      </c>
      <c r="X21" s="9">
        <v>0.5</v>
      </c>
      <c r="Y21" s="9">
        <v>4.5</v>
      </c>
      <c r="Z21" s="7">
        <f t="shared" si="13"/>
        <v>81.25</v>
      </c>
      <c r="AA21" s="9">
        <v>1</v>
      </c>
      <c r="AB21" s="9">
        <v>1</v>
      </c>
      <c r="AC21" s="9">
        <v>9.8066499999999994</v>
      </c>
      <c r="AD21" s="9">
        <v>1025</v>
      </c>
      <c r="AE21" s="9">
        <f t="shared" si="7"/>
        <v>9.9484508583212516E-5</v>
      </c>
      <c r="AF21" s="9">
        <f t="shared" si="8"/>
        <v>9.9484508583212516</v>
      </c>
      <c r="AG21" s="18">
        <f t="shared" si="9"/>
        <v>808.31163223860165</v>
      </c>
    </row>
    <row r="22" spans="1:33">
      <c r="A22" t="s">
        <v>13</v>
      </c>
      <c r="N22" t="s">
        <v>29</v>
      </c>
      <c r="P22" s="9">
        <v>65535</v>
      </c>
      <c r="Q22" s="24">
        <v>0.9</v>
      </c>
      <c r="R22" s="7">
        <f t="shared" si="10"/>
        <v>58981.5</v>
      </c>
      <c r="S22" s="10">
        <v>2.5</v>
      </c>
      <c r="T22" s="8">
        <f t="shared" si="11"/>
        <v>2.25</v>
      </c>
      <c r="U22" s="8">
        <f t="shared" si="12"/>
        <v>4.5</v>
      </c>
      <c r="V22" s="9">
        <v>0</v>
      </c>
      <c r="W22" s="9">
        <v>100</v>
      </c>
      <c r="X22" s="9">
        <v>0.5</v>
      </c>
      <c r="Y22" s="9">
        <v>4.5</v>
      </c>
      <c r="Z22" s="7">
        <f xml:space="preserve"> (W22-V22)/(Y22-X22)*(U22-X22)+V22</f>
        <v>100</v>
      </c>
      <c r="AA22" s="9">
        <v>1</v>
      </c>
      <c r="AB22" s="9">
        <v>1</v>
      </c>
      <c r="AC22" s="9">
        <v>9.8066499999999994</v>
      </c>
      <c r="AD22" s="9">
        <v>1025</v>
      </c>
      <c r="AE22" s="9">
        <f t="shared" si="7"/>
        <v>9.9484508583212516E-5</v>
      </c>
      <c r="AF22" s="9">
        <f t="shared" si="8"/>
        <v>9.9484508583212516</v>
      </c>
      <c r="AG22" s="18">
        <f t="shared" si="9"/>
        <v>994.84508583212516</v>
      </c>
    </row>
    <row r="23" spans="1:33">
      <c r="A23" t="s">
        <v>14</v>
      </c>
      <c r="N23" s="11" t="s">
        <v>19</v>
      </c>
      <c r="P23" s="9">
        <v>65535</v>
      </c>
      <c r="Q23" s="24">
        <v>1</v>
      </c>
      <c r="R23" s="7">
        <f t="shared" si="10"/>
        <v>65535</v>
      </c>
      <c r="S23" s="10">
        <v>2.5</v>
      </c>
      <c r="T23" s="8">
        <f t="shared" si="11"/>
        <v>2.5</v>
      </c>
      <c r="U23" s="8">
        <f>T23*2</f>
        <v>5</v>
      </c>
      <c r="V23" s="9">
        <v>0</v>
      </c>
      <c r="W23" s="9">
        <v>100</v>
      </c>
      <c r="X23" s="9">
        <v>0.5</v>
      </c>
      <c r="Y23" s="9">
        <v>4.5</v>
      </c>
      <c r="Z23" s="7">
        <f t="shared" si="13"/>
        <v>112.5</v>
      </c>
      <c r="AA23" s="9">
        <v>1</v>
      </c>
      <c r="AB23" s="9">
        <v>1</v>
      </c>
      <c r="AC23" s="9">
        <v>9.8066499999999994</v>
      </c>
      <c r="AD23" s="9">
        <v>1025</v>
      </c>
      <c r="AE23" s="9">
        <f t="shared" si="7"/>
        <v>9.9484508583212516E-5</v>
      </c>
      <c r="AF23" s="9">
        <f t="shared" si="8"/>
        <v>9.9484508583212516</v>
      </c>
      <c r="AG23" s="18">
        <f t="shared" si="9"/>
        <v>1119.2007215611409</v>
      </c>
    </row>
    <row r="24" spans="1:33">
      <c r="A24" t="s">
        <v>16</v>
      </c>
      <c r="N24" s="6" t="s">
        <v>20</v>
      </c>
    </row>
    <row r="25" spans="1:33" ht="18">
      <c r="A25" t="s">
        <v>15</v>
      </c>
      <c r="N25" s="21" t="s">
        <v>28</v>
      </c>
      <c r="P25" s="73" t="s">
        <v>67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</row>
    <row r="26" spans="1:33" ht="126">
      <c r="P26" s="27" t="s">
        <v>39</v>
      </c>
      <c r="Q26" s="20" t="s">
        <v>40</v>
      </c>
      <c r="R26" s="28" t="s">
        <v>38</v>
      </c>
      <c r="S26" s="9" t="s">
        <v>41</v>
      </c>
      <c r="T26" s="28" t="s">
        <v>35</v>
      </c>
      <c r="U26" s="28" t="s">
        <v>34</v>
      </c>
      <c r="V26" s="27" t="s">
        <v>63</v>
      </c>
      <c r="W26" s="27" t="s">
        <v>63</v>
      </c>
      <c r="X26" s="27" t="s">
        <v>63</v>
      </c>
      <c r="Y26" s="27" t="s">
        <v>63</v>
      </c>
      <c r="Z26" s="28" t="s">
        <v>44</v>
      </c>
      <c r="AA26" s="27" t="s">
        <v>63</v>
      </c>
      <c r="AB26" s="27" t="s">
        <v>64</v>
      </c>
      <c r="AC26" s="27" t="s">
        <v>65</v>
      </c>
      <c r="AD26" s="27" t="s">
        <v>66</v>
      </c>
      <c r="AE26" s="27" t="s">
        <v>50</v>
      </c>
      <c r="AF26" s="27" t="s">
        <v>46</v>
      </c>
      <c r="AG26" s="28" t="s">
        <v>45</v>
      </c>
    </row>
    <row r="27" spans="1:33" ht="42">
      <c r="P27" s="9">
        <v>65535</v>
      </c>
      <c r="Q27" s="20" t="s">
        <v>28</v>
      </c>
      <c r="R27" s="7" t="s">
        <v>42</v>
      </c>
      <c r="S27" s="10">
        <v>2.5</v>
      </c>
      <c r="T27" s="28" t="s">
        <v>36</v>
      </c>
      <c r="U27" s="28" t="s">
        <v>37</v>
      </c>
      <c r="V27" s="9">
        <v>0</v>
      </c>
      <c r="W27" s="9">
        <v>100</v>
      </c>
      <c r="X27" s="9">
        <v>0.5</v>
      </c>
      <c r="Y27" s="9">
        <v>4.5</v>
      </c>
      <c r="Z27" s="28" t="s">
        <v>43</v>
      </c>
      <c r="AA27" s="9">
        <v>1</v>
      </c>
      <c r="AB27" s="9">
        <v>1</v>
      </c>
      <c r="AC27" s="9">
        <v>9.8066499999999994</v>
      </c>
      <c r="AD27" s="9">
        <v>1025</v>
      </c>
      <c r="AE27" s="9">
        <f t="shared" ref="AE27" si="14">1/(AC27*AD27)</f>
        <v>9.9484508583212516E-5</v>
      </c>
      <c r="AF27" s="9">
        <f t="shared" ref="AF27" si="15">AE27*100000</f>
        <v>9.9484508583212516</v>
      </c>
      <c r="AG27" s="7" t="s">
        <v>105</v>
      </c>
    </row>
    <row r="28" spans="1:33">
      <c r="P28" s="26"/>
      <c r="T28" s="25"/>
      <c r="U28" s="25"/>
      <c r="Z28" s="25"/>
    </row>
    <row r="29" spans="1:33">
      <c r="P29" s="26"/>
      <c r="T29" s="25"/>
      <c r="U29" s="25"/>
      <c r="Z29" s="25"/>
    </row>
    <row r="53" spans="1:18" ht="20">
      <c r="A53" s="74" t="s">
        <v>79</v>
      </c>
      <c r="B53" s="75"/>
      <c r="C53" s="75"/>
      <c r="D53" s="75"/>
      <c r="E53" s="75"/>
      <c r="F53" s="76"/>
    </row>
    <row r="54" spans="1:18" ht="18">
      <c r="A54" s="63" t="s">
        <v>70</v>
      </c>
      <c r="B54" s="64"/>
      <c r="C54" s="65" t="s">
        <v>74</v>
      </c>
      <c r="D54" s="66"/>
      <c r="E54" s="65" t="s">
        <v>75</v>
      </c>
      <c r="F54" s="66"/>
    </row>
    <row r="55" spans="1:18" ht="18">
      <c r="A55" s="46" t="s">
        <v>71</v>
      </c>
      <c r="B55" s="47">
        <f>SLOPE(B4:J4,B12:J12)</f>
        <v>24.829623326148738</v>
      </c>
      <c r="C55" s="46" t="s">
        <v>68</v>
      </c>
      <c r="D55" s="47">
        <v>0.46929999999999999</v>
      </c>
      <c r="E55" s="46" t="s">
        <v>80</v>
      </c>
      <c r="F55" s="47">
        <v>25</v>
      </c>
    </row>
    <row r="56" spans="1:18" ht="18">
      <c r="A56" s="48" t="s">
        <v>72</v>
      </c>
      <c r="B56" s="49">
        <f>INTERCEPT(B4:J4,B12:J12)</f>
        <v>-12.383346511370434</v>
      </c>
      <c r="C56" s="48" t="s">
        <v>69</v>
      </c>
      <c r="D56" s="49">
        <v>23.611000000000001</v>
      </c>
      <c r="E56" s="48" t="s">
        <v>81</v>
      </c>
      <c r="F56" s="49">
        <v>-12.5</v>
      </c>
    </row>
    <row r="57" spans="1:18" ht="18">
      <c r="A57" s="48"/>
      <c r="B57" s="50"/>
      <c r="C57" s="48" t="s">
        <v>73</v>
      </c>
      <c r="D57" s="49">
        <v>-11.718999999999999</v>
      </c>
      <c r="E57" s="50"/>
      <c r="F57" s="49"/>
    </row>
    <row r="58" spans="1:18" ht="20">
      <c r="A58" s="51" t="s">
        <v>94</v>
      </c>
      <c r="B58" s="52">
        <f>CORREL(B12:J12,B4:J4)^2</f>
        <v>0.99988893134401002</v>
      </c>
      <c r="C58" s="51"/>
      <c r="D58" s="53">
        <v>0.99995999999999996</v>
      </c>
      <c r="E58" s="51"/>
      <c r="F58" s="53"/>
    </row>
    <row r="60" spans="1:18" ht="23">
      <c r="A60" s="33"/>
      <c r="B60" s="33"/>
      <c r="C60" s="33"/>
      <c r="D60" s="34" t="s">
        <v>93</v>
      </c>
      <c r="E60" s="34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2" spans="1:18" s="25" customFormat="1" ht="90">
      <c r="A62" s="42"/>
      <c r="B62" s="42" t="s">
        <v>82</v>
      </c>
      <c r="C62" s="42" t="s">
        <v>83</v>
      </c>
      <c r="D62" s="43" t="s">
        <v>84</v>
      </c>
      <c r="E62" s="42"/>
      <c r="F62" s="42" t="s">
        <v>85</v>
      </c>
      <c r="G62" s="42" t="s">
        <v>86</v>
      </c>
      <c r="H62" s="42" t="s">
        <v>87</v>
      </c>
      <c r="I62" s="44" t="s">
        <v>52</v>
      </c>
      <c r="J62" s="44" t="s">
        <v>51</v>
      </c>
      <c r="K62" s="44" t="s">
        <v>49</v>
      </c>
      <c r="L62" s="44" t="s">
        <v>48</v>
      </c>
      <c r="M62" s="42"/>
      <c r="N62" s="42" t="s">
        <v>78</v>
      </c>
      <c r="O62" s="42"/>
      <c r="P62" s="42" t="s">
        <v>88</v>
      </c>
      <c r="Q62" s="42" t="s">
        <v>89</v>
      </c>
      <c r="R62" s="42" t="s">
        <v>90</v>
      </c>
    </row>
    <row r="63" spans="1:18">
      <c r="A63" t="s">
        <v>76</v>
      </c>
      <c r="I63" s="30"/>
      <c r="J63" s="30"/>
      <c r="K63" s="30"/>
      <c r="L63" s="30"/>
      <c r="R63" s="19"/>
    </row>
    <row r="64" spans="1:18">
      <c r="A64" s="23">
        <v>0.5</v>
      </c>
      <c r="B64" s="31">
        <f t="shared" ref="B64:B71" si="16">A64*B$55+B$56</f>
        <v>3.146515170393549E-2</v>
      </c>
      <c r="C64" s="31">
        <f t="shared" ref="C64:C71" si="17">A64^2*D$55+A64*D$56+D$57</f>
        <v>0.20382500000000014</v>
      </c>
      <c r="D64" s="31">
        <f t="shared" ref="D64:D71" si="18">A64*F$55+F$56</f>
        <v>0</v>
      </c>
      <c r="F64" s="31">
        <f t="shared" ref="F64:F71" si="19">B64-C64</f>
        <v>-0.17235984829606465</v>
      </c>
      <c r="G64" s="31">
        <f t="shared" ref="G64:G71" si="20">B64-D64</f>
        <v>3.146515170393549E-2</v>
      </c>
      <c r="H64" s="31">
        <f t="shared" ref="H64:H71" si="21">C64-D64</f>
        <v>0.20382500000000014</v>
      </c>
      <c r="I64" s="9">
        <v>9.8066499999999994</v>
      </c>
      <c r="J64" s="9">
        <v>1025</v>
      </c>
      <c r="K64" s="9">
        <f>1/(I64*J64)</f>
        <v>9.9484508583212516E-5</v>
      </c>
      <c r="L64" s="9">
        <f>K64*100000</f>
        <v>9.9484508583212516</v>
      </c>
      <c r="N64">
        <f>(A64*F$55+F$56)*L64</f>
        <v>0</v>
      </c>
      <c r="P64" s="32">
        <f t="shared" ref="P64:R71" si="22">$L64*F64</f>
        <v>-1.7147134807211051</v>
      </c>
      <c r="Q64" s="32">
        <f t="shared" si="22"/>
        <v>0.31302951547622543</v>
      </c>
      <c r="R64" s="32">
        <f t="shared" si="22"/>
        <v>2.0277429961973303</v>
      </c>
    </row>
    <row r="65" spans="1:18">
      <c r="A65" s="23">
        <v>0.75</v>
      </c>
      <c r="B65" s="31">
        <f t="shared" si="16"/>
        <v>6.2388709832411209</v>
      </c>
      <c r="C65" s="31">
        <f t="shared" si="17"/>
        <v>6.2532312500000007</v>
      </c>
      <c r="D65" s="31">
        <f t="shared" si="18"/>
        <v>6.25</v>
      </c>
      <c r="F65" s="31">
        <f t="shared" si="19"/>
        <v>-1.4360266758879803E-2</v>
      </c>
      <c r="G65" s="31">
        <f t="shared" si="20"/>
        <v>-1.1129016758879118E-2</v>
      </c>
      <c r="H65" s="31">
        <f t="shared" si="21"/>
        <v>3.231250000000685E-3</v>
      </c>
      <c r="I65" s="9">
        <v>9.8066499999999994</v>
      </c>
      <c r="J65" s="9">
        <v>1025</v>
      </c>
      <c r="K65" s="9">
        <f>1/(I65*J65)</f>
        <v>9.9484508583212516E-5</v>
      </c>
      <c r="L65" s="9">
        <f>K65*100000</f>
        <v>9.9484508583212516</v>
      </c>
      <c r="N65">
        <f t="shared" ref="N65:N71" si="23">(A65*F$55+F$56)*L65</f>
        <v>62.177817864507823</v>
      </c>
      <c r="P65" s="32">
        <f t="shared" si="22"/>
        <v>-0.14286240816309992</v>
      </c>
      <c r="Q65" s="32">
        <f t="shared" si="22"/>
        <v>-0.11071647632714256</v>
      </c>
      <c r="R65" s="32">
        <f t="shared" si="22"/>
        <v>3.2145931835957361E-2</v>
      </c>
    </row>
    <row r="66" spans="1:18">
      <c r="A66" s="23">
        <v>1</v>
      </c>
      <c r="B66" s="31">
        <f t="shared" si="16"/>
        <v>12.446276814778304</v>
      </c>
      <c r="C66" s="31">
        <f t="shared" si="17"/>
        <v>12.361300000000002</v>
      </c>
      <c r="D66" s="31">
        <f t="shared" si="18"/>
        <v>12.5</v>
      </c>
      <c r="F66" s="31">
        <f t="shared" si="19"/>
        <v>8.4976814778302767E-2</v>
      </c>
      <c r="G66" s="31">
        <f t="shared" si="20"/>
        <v>-5.3723185221695502E-2</v>
      </c>
      <c r="H66" s="31">
        <f t="shared" si="21"/>
        <v>-0.13869999999999827</v>
      </c>
      <c r="I66" s="9">
        <v>9.8066499999999994</v>
      </c>
      <c r="J66" s="9">
        <v>1025</v>
      </c>
      <c r="K66" s="9">
        <f>1/(I66*J66)</f>
        <v>9.9484508583212516E-5</v>
      </c>
      <c r="L66" s="9">
        <f>K66*100000</f>
        <v>9.9484508583212516</v>
      </c>
      <c r="N66">
        <f t="shared" si="23"/>
        <v>124.35563572901565</v>
      </c>
      <c r="P66" s="32">
        <f t="shared" si="22"/>
        <v>0.84538766591861214</v>
      </c>
      <c r="Q66" s="32">
        <f t="shared" si="22"/>
        <v>-0.53446246813052822</v>
      </c>
      <c r="R66" s="32">
        <f t="shared" si="22"/>
        <v>-1.3798501340491405</v>
      </c>
    </row>
    <row r="67" spans="1:18">
      <c r="A67" s="23">
        <v>1.25</v>
      </c>
      <c r="B67" s="31">
        <f t="shared" si="16"/>
        <v>18.653682646315488</v>
      </c>
      <c r="C67" s="31">
        <f t="shared" si="17"/>
        <v>18.528031250000005</v>
      </c>
      <c r="D67" s="31">
        <f t="shared" si="18"/>
        <v>18.75</v>
      </c>
      <c r="F67" s="31">
        <f t="shared" si="19"/>
        <v>0.12565139631548305</v>
      </c>
      <c r="G67" s="31">
        <f t="shared" si="20"/>
        <v>-9.6317353684511886E-2</v>
      </c>
      <c r="H67" s="31">
        <f t="shared" si="21"/>
        <v>-0.22196874999999494</v>
      </c>
      <c r="I67" s="9">
        <v>9.8066499999999994</v>
      </c>
      <c r="J67" s="9">
        <v>1025</v>
      </c>
      <c r="K67" s="9">
        <f t="shared" ref="K67:K70" si="24">1/(I67*J67)</f>
        <v>9.9484508583212516E-5</v>
      </c>
      <c r="L67" s="9">
        <f t="shared" ref="L67:L70" si="25">K67*100000</f>
        <v>9.9484508583212516</v>
      </c>
      <c r="N67">
        <f t="shared" si="23"/>
        <v>186.53345359352346</v>
      </c>
      <c r="P67" s="32">
        <f t="shared" si="22"/>
        <v>1.2500367415240312</v>
      </c>
      <c r="Q67" s="32">
        <f t="shared" si="22"/>
        <v>-0.95820845993391379</v>
      </c>
      <c r="R67" s="32">
        <f t="shared" si="22"/>
        <v>-2.2082452014579448</v>
      </c>
    </row>
    <row r="68" spans="1:18">
      <c r="A68" s="23">
        <v>1.5</v>
      </c>
      <c r="B68" s="31">
        <f t="shared" si="16"/>
        <v>24.861088477852675</v>
      </c>
      <c r="C68" s="31">
        <f t="shared" si="17"/>
        <v>24.753425</v>
      </c>
      <c r="D68" s="31">
        <f t="shared" si="18"/>
        <v>25</v>
      </c>
      <c r="F68" s="31">
        <f t="shared" si="19"/>
        <v>0.10766347785267527</v>
      </c>
      <c r="G68" s="31">
        <f t="shared" si="20"/>
        <v>-0.13891152214732472</v>
      </c>
      <c r="H68" s="31">
        <f t="shared" si="21"/>
        <v>-0.24657499999999999</v>
      </c>
      <c r="I68" s="9">
        <v>9.8066499999999994</v>
      </c>
      <c r="J68" s="9">
        <v>1025</v>
      </c>
      <c r="K68" s="9">
        <f t="shared" si="24"/>
        <v>9.9484508583212516E-5</v>
      </c>
      <c r="L68" s="9">
        <f t="shared" si="25"/>
        <v>9.9484508583212516</v>
      </c>
      <c r="N68">
        <f t="shared" si="23"/>
        <v>248.71127145803129</v>
      </c>
      <c r="P68" s="32">
        <f t="shared" si="22"/>
        <v>1.0710848186532984</v>
      </c>
      <c r="Q68" s="32">
        <f t="shared" si="22"/>
        <v>-1.3819544517372642</v>
      </c>
      <c r="R68" s="32">
        <f t="shared" si="22"/>
        <v>-2.4530392703905624</v>
      </c>
    </row>
    <row r="69" spans="1:18">
      <c r="A69" s="23">
        <v>1.75</v>
      </c>
      <c r="B69" s="31">
        <f t="shared" si="16"/>
        <v>31.068494309389855</v>
      </c>
      <c r="C69" s="31">
        <f t="shared" si="17"/>
        <v>31.037481250000006</v>
      </c>
      <c r="D69" s="31">
        <f t="shared" si="18"/>
        <v>31.25</v>
      </c>
      <c r="F69" s="31">
        <f t="shared" si="19"/>
        <v>3.1013059389849218E-2</v>
      </c>
      <c r="G69" s="31">
        <f t="shared" si="20"/>
        <v>-0.18150569061014465</v>
      </c>
      <c r="H69" s="31">
        <f t="shared" si="21"/>
        <v>-0.21251874999999387</v>
      </c>
      <c r="I69" s="9">
        <v>9.8066499999999994</v>
      </c>
      <c r="J69" s="9">
        <v>1025</v>
      </c>
      <c r="K69" s="9">
        <f t="shared" si="24"/>
        <v>9.9484508583212516E-5</v>
      </c>
      <c r="L69" s="9">
        <f t="shared" si="25"/>
        <v>9.9484508583212516</v>
      </c>
      <c r="N69">
        <f t="shared" si="23"/>
        <v>310.88908932253912</v>
      </c>
      <c r="P69" s="32">
        <f t="shared" si="22"/>
        <v>0.30853189730611341</v>
      </c>
      <c r="Q69" s="32">
        <f t="shared" si="22"/>
        <v>-1.8057004435406852</v>
      </c>
      <c r="R69" s="32">
        <f t="shared" si="22"/>
        <v>-2.1142323408467987</v>
      </c>
    </row>
    <row r="70" spans="1:18">
      <c r="A70" s="23">
        <v>2</v>
      </c>
      <c r="B70" s="31">
        <f t="shared" si="16"/>
        <v>37.275900140927043</v>
      </c>
      <c r="C70" s="31">
        <f t="shared" si="17"/>
        <v>37.380200000000002</v>
      </c>
      <c r="D70" s="31">
        <f t="shared" si="18"/>
        <v>37.5</v>
      </c>
      <c r="F70" s="31">
        <f t="shared" si="19"/>
        <v>-0.10429985907295958</v>
      </c>
      <c r="G70" s="31">
        <f t="shared" si="20"/>
        <v>-0.22409985907295749</v>
      </c>
      <c r="H70" s="31">
        <f t="shared" si="21"/>
        <v>-0.11979999999999791</v>
      </c>
      <c r="I70" s="9">
        <v>9.8066499999999994</v>
      </c>
      <c r="J70" s="9">
        <v>1025</v>
      </c>
      <c r="K70" s="9">
        <f t="shared" si="24"/>
        <v>9.9484508583212516E-5</v>
      </c>
      <c r="L70" s="9">
        <f t="shared" si="25"/>
        <v>9.9484508583212516</v>
      </c>
      <c r="N70">
        <f t="shared" si="23"/>
        <v>373.06690718704692</v>
      </c>
      <c r="P70" s="32">
        <f t="shared" si="22"/>
        <v>-1.0376220225171704</v>
      </c>
      <c r="Q70" s="32">
        <f t="shared" si="22"/>
        <v>-2.2294464353440353</v>
      </c>
      <c r="R70" s="32">
        <f t="shared" si="22"/>
        <v>-1.1918244128268651</v>
      </c>
    </row>
    <row r="71" spans="1:18">
      <c r="A71" s="23">
        <v>2.125</v>
      </c>
      <c r="B71" s="31">
        <f t="shared" si="16"/>
        <v>40.379603056695636</v>
      </c>
      <c r="C71" s="31">
        <f t="shared" si="17"/>
        <v>40.573557812499999</v>
      </c>
      <c r="D71" s="31">
        <f t="shared" si="18"/>
        <v>40.625</v>
      </c>
      <c r="F71" s="31">
        <f t="shared" si="19"/>
        <v>-0.19395475580436283</v>
      </c>
      <c r="G71" s="31">
        <f t="shared" si="20"/>
        <v>-0.2453969433043639</v>
      </c>
      <c r="H71" s="31">
        <f t="shared" si="21"/>
        <v>-5.1442187500001069E-2</v>
      </c>
      <c r="I71" s="9">
        <v>9.8066499999999994</v>
      </c>
      <c r="J71" s="9">
        <v>1025</v>
      </c>
      <c r="K71" s="9">
        <f>1/(I71*J71)</f>
        <v>9.9484508583212516E-5</v>
      </c>
      <c r="L71" s="9">
        <f>K71*100000</f>
        <v>9.9484508583212516</v>
      </c>
      <c r="N71">
        <f t="shared" si="23"/>
        <v>404.15581611930082</v>
      </c>
      <c r="P71" s="32">
        <f t="shared" si="22"/>
        <v>-1.9295493568574023</v>
      </c>
      <c r="Q71" s="32">
        <f t="shared" si="22"/>
        <v>-2.4413194312457107</v>
      </c>
      <c r="R71" s="32">
        <f t="shared" si="22"/>
        <v>-0.51177007438830835</v>
      </c>
    </row>
  </sheetData>
  <mergeCells count="8">
    <mergeCell ref="A54:B54"/>
    <mergeCell ref="C54:D54"/>
    <mergeCell ref="E54:F54"/>
    <mergeCell ref="O2:AG2"/>
    <mergeCell ref="B3:J3"/>
    <mergeCell ref="P14:AG14"/>
    <mergeCell ref="P25:AG25"/>
    <mergeCell ref="A53:F53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opLeftCell="A23" workbookViewId="0">
      <selection activeCell="I64" sqref="I64:L71"/>
    </sheetView>
  </sheetViews>
  <sheetFormatPr baseColWidth="10" defaultColWidth="8.83203125" defaultRowHeight="14" x14ac:dyDescent="0"/>
  <cols>
    <col min="1" max="1" width="38.5" customWidth="1"/>
    <col min="2" max="2" width="17" customWidth="1"/>
    <col min="3" max="3" width="17.1640625" customWidth="1"/>
    <col min="4" max="4" width="17" customWidth="1"/>
    <col min="5" max="5" width="12.6640625" customWidth="1"/>
    <col min="6" max="6" width="17" customWidth="1"/>
    <col min="7" max="7" width="18.33203125" customWidth="1"/>
    <col min="8" max="8" width="20.1640625" customWidth="1"/>
    <col min="9" max="10" width="12.6640625" customWidth="1"/>
    <col min="11" max="11" width="14.6640625" customWidth="1"/>
    <col min="12" max="12" width="15.5" customWidth="1"/>
    <col min="13" max="13" width="14.6640625" customWidth="1"/>
    <col min="14" max="14" width="13.5" customWidth="1"/>
    <col min="15" max="15" width="13.6640625" customWidth="1"/>
    <col min="16" max="16" width="14.33203125" customWidth="1"/>
    <col min="17" max="17" width="19.83203125" customWidth="1"/>
    <col min="18" max="18" width="20.1640625" customWidth="1"/>
    <col min="19" max="19" width="17.5" customWidth="1"/>
  </cols>
  <sheetData>
    <row r="1" spans="1:33">
      <c r="A1" s="1">
        <v>42276</v>
      </c>
    </row>
    <row r="2" spans="1:33" ht="18">
      <c r="A2" t="s">
        <v>5</v>
      </c>
      <c r="O2" s="69" t="s">
        <v>26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70"/>
    </row>
    <row r="3" spans="1:33">
      <c r="A3" s="3"/>
      <c r="B3" s="71" t="s">
        <v>25</v>
      </c>
      <c r="C3" s="71"/>
      <c r="D3" s="71"/>
      <c r="E3" s="71"/>
      <c r="F3" s="71"/>
      <c r="G3" s="71"/>
      <c r="H3" s="71"/>
      <c r="I3" s="71"/>
      <c r="J3" s="71"/>
      <c r="K3" s="14" t="s">
        <v>7</v>
      </c>
      <c r="L3" s="14" t="s">
        <v>23</v>
      </c>
      <c r="M3" s="14" t="s">
        <v>31</v>
      </c>
      <c r="P3" s="14" t="s">
        <v>18</v>
      </c>
      <c r="Q3" s="14" t="s">
        <v>33</v>
      </c>
      <c r="R3" s="14" t="s">
        <v>17</v>
      </c>
      <c r="S3" s="14" t="s">
        <v>62</v>
      </c>
      <c r="T3" s="14" t="s">
        <v>61</v>
      </c>
      <c r="U3" s="14" t="s">
        <v>60</v>
      </c>
      <c r="V3" s="14" t="s">
        <v>59</v>
      </c>
      <c r="W3" s="14" t="s">
        <v>58</v>
      </c>
      <c r="X3" s="14" t="s">
        <v>57</v>
      </c>
      <c r="Y3" s="14" t="s">
        <v>56</v>
      </c>
      <c r="Z3" s="14" t="s">
        <v>55</v>
      </c>
      <c r="AA3" s="19" t="s">
        <v>54</v>
      </c>
      <c r="AB3" s="19" t="s">
        <v>53</v>
      </c>
      <c r="AC3" s="19" t="s">
        <v>52</v>
      </c>
      <c r="AD3" s="19" t="s">
        <v>51</v>
      </c>
      <c r="AE3" s="19" t="s">
        <v>49</v>
      </c>
      <c r="AF3" s="19" t="s">
        <v>48</v>
      </c>
      <c r="AG3" s="19" t="s">
        <v>47</v>
      </c>
    </row>
    <row r="4" spans="1:33" ht="28">
      <c r="A4" s="15" t="s">
        <v>22</v>
      </c>
      <c r="B4" s="23">
        <v>0</v>
      </c>
      <c r="C4" s="23">
        <v>5</v>
      </c>
      <c r="D4" s="23">
        <v>10</v>
      </c>
      <c r="E4" s="23">
        <v>15</v>
      </c>
      <c r="F4" s="23">
        <v>20</v>
      </c>
      <c r="G4" s="23">
        <v>25</v>
      </c>
      <c r="H4" s="23">
        <v>30</v>
      </c>
      <c r="I4" s="23">
        <v>35</v>
      </c>
      <c r="J4" s="23">
        <v>40</v>
      </c>
      <c r="K4" s="14"/>
      <c r="L4" s="14"/>
      <c r="M4" s="14"/>
      <c r="P4" s="9">
        <v>65535</v>
      </c>
      <c r="Q4" s="24">
        <v>0</v>
      </c>
      <c r="R4" s="7">
        <f>P4*Q4</f>
        <v>0</v>
      </c>
      <c r="S4" s="10">
        <v>2.5</v>
      </c>
      <c r="T4" s="8">
        <f>S4 * R4/P4</f>
        <v>0</v>
      </c>
      <c r="U4" s="8">
        <f>T4*2</f>
        <v>0</v>
      </c>
      <c r="V4" s="9">
        <v>0</v>
      </c>
      <c r="W4" s="9">
        <v>70</v>
      </c>
      <c r="X4" s="9">
        <v>0.5</v>
      </c>
      <c r="Y4" s="9">
        <v>4.5</v>
      </c>
      <c r="Z4" s="7">
        <f xml:space="preserve"> (W4-V4)/(Y4-X4)*(U4-X4)+V4</f>
        <v>-8.75</v>
      </c>
      <c r="AA4" s="9">
        <v>0</v>
      </c>
      <c r="AB4" s="9">
        <v>1</v>
      </c>
      <c r="AC4" s="9">
        <v>9.8066499999999994</v>
      </c>
      <c r="AD4" s="9">
        <v>1025</v>
      </c>
      <c r="AE4" s="9">
        <f>1/(AC4*AD4)</f>
        <v>9.9484508583212516E-5</v>
      </c>
      <c r="AF4" s="9">
        <f>AE4*100000</f>
        <v>9.9484508583212516</v>
      </c>
      <c r="AG4" s="18">
        <f xml:space="preserve"> AF4* (Z4+AA4-AB4)</f>
        <v>-96.997395868632196</v>
      </c>
    </row>
    <row r="5" spans="1:3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P5" s="9">
        <v>65535</v>
      </c>
      <c r="Q5" s="24">
        <v>0.1</v>
      </c>
      <c r="R5" s="7">
        <f t="shared" ref="R5:R11" si="0">P5*Q5</f>
        <v>6553.5</v>
      </c>
      <c r="S5" s="10">
        <v>2.5</v>
      </c>
      <c r="T5" s="8">
        <f t="shared" ref="T5:T11" si="1">S5 * R5/P5</f>
        <v>0.25</v>
      </c>
      <c r="U5" s="8">
        <f t="shared" ref="U5:U11" si="2">T5*2</f>
        <v>0.5</v>
      </c>
      <c r="V5" s="9">
        <v>0</v>
      </c>
      <c r="W5" s="9">
        <v>70</v>
      </c>
      <c r="X5" s="9">
        <v>0.5</v>
      </c>
      <c r="Y5" s="9">
        <v>4.5</v>
      </c>
      <c r="Z5" s="7">
        <f t="shared" ref="Z5:Z11" si="3" xml:space="preserve"> (W5-V5)/(Y5-X5)*(U5-X5)+V5</f>
        <v>0</v>
      </c>
      <c r="AA5" s="9">
        <v>0</v>
      </c>
      <c r="AB5" s="9">
        <v>1</v>
      </c>
      <c r="AC5" s="9">
        <v>9.8066499999999994</v>
      </c>
      <c r="AD5" s="9">
        <v>1025</v>
      </c>
      <c r="AE5" s="9">
        <f>1/(AC5*AD5)</f>
        <v>9.9484508583212516E-5</v>
      </c>
      <c r="AF5" s="9">
        <f>AE5*100000</f>
        <v>9.9484508583212516</v>
      </c>
      <c r="AG5" s="18">
        <f t="shared" ref="AG5:AG11" si="4" xml:space="preserve"> AF5* (Z5+AA5-AB5)</f>
        <v>-9.9484508583212516</v>
      </c>
    </row>
    <row r="6" spans="1:33">
      <c r="A6" s="23" t="s">
        <v>1</v>
      </c>
      <c r="B6" s="4"/>
      <c r="C6" s="4"/>
      <c r="D6" s="4"/>
      <c r="E6" s="4"/>
      <c r="F6" s="4"/>
      <c r="G6" s="4"/>
      <c r="H6" s="4"/>
      <c r="I6" s="4"/>
      <c r="J6" s="4"/>
      <c r="K6" s="3"/>
      <c r="L6" s="3"/>
      <c r="M6" s="3" t="s">
        <v>32</v>
      </c>
      <c r="P6" s="9">
        <v>65535</v>
      </c>
      <c r="Q6" s="24">
        <v>0.11142858</v>
      </c>
      <c r="R6" s="7">
        <f t="shared" si="0"/>
        <v>7302.4719902999996</v>
      </c>
      <c r="S6" s="10">
        <v>2.5</v>
      </c>
      <c r="T6" s="8">
        <f t="shared" si="1"/>
        <v>0.27857144999999994</v>
      </c>
      <c r="U6" s="8">
        <f t="shared" si="2"/>
        <v>0.55714289999999989</v>
      </c>
      <c r="V6" s="9">
        <v>0</v>
      </c>
      <c r="W6" s="9">
        <v>70</v>
      </c>
      <c r="X6" s="9">
        <v>0.5</v>
      </c>
      <c r="Y6" s="9">
        <v>4.5</v>
      </c>
      <c r="Z6" s="7">
        <f t="shared" si="3"/>
        <v>1.0000007499999981</v>
      </c>
      <c r="AA6" s="9">
        <v>0</v>
      </c>
      <c r="AB6" s="9">
        <v>1</v>
      </c>
      <c r="AC6" s="9">
        <v>9.8066499999999994</v>
      </c>
      <c r="AD6" s="9">
        <v>1025</v>
      </c>
      <c r="AE6" s="9">
        <f>1/(AC6*AD6)</f>
        <v>9.9484508583212516E-5</v>
      </c>
      <c r="AF6" s="9">
        <f>AE6*100000</f>
        <v>9.9484508583212516</v>
      </c>
      <c r="AG6" s="18">
        <f t="shared" si="4"/>
        <v>7.4613381249028709E-6</v>
      </c>
    </row>
    <row r="7" spans="1:33">
      <c r="A7" s="23" t="s">
        <v>2</v>
      </c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 t="s">
        <v>32</v>
      </c>
      <c r="P7" s="9">
        <v>65535</v>
      </c>
      <c r="Q7" s="24">
        <v>0.25</v>
      </c>
      <c r="R7" s="7">
        <f t="shared" si="0"/>
        <v>16383.75</v>
      </c>
      <c r="S7" s="10">
        <v>2.5</v>
      </c>
      <c r="T7" s="8">
        <f t="shared" si="1"/>
        <v>0.625</v>
      </c>
      <c r="U7" s="8">
        <f t="shared" si="2"/>
        <v>1.25</v>
      </c>
      <c r="V7" s="9">
        <v>0</v>
      </c>
      <c r="W7" s="9">
        <v>70</v>
      </c>
      <c r="X7" s="9">
        <v>0.5</v>
      </c>
      <c r="Y7" s="9">
        <v>4.5</v>
      </c>
      <c r="Z7" s="7">
        <f t="shared" si="3"/>
        <v>13.125</v>
      </c>
      <c r="AA7" s="9">
        <v>0</v>
      </c>
      <c r="AB7" s="9">
        <v>1</v>
      </c>
      <c r="AC7" s="9">
        <v>9.8066499999999994</v>
      </c>
      <c r="AD7" s="9">
        <v>1025</v>
      </c>
      <c r="AE7" s="9">
        <f t="shared" ref="AE7:AE11" si="5">1/(AC7*AD7)</f>
        <v>9.9484508583212516E-5</v>
      </c>
      <c r="AF7" s="9">
        <f t="shared" ref="AF7:AF11" si="6">AE7*100000</f>
        <v>9.9484508583212516</v>
      </c>
      <c r="AG7" s="18">
        <f t="shared" si="4"/>
        <v>120.62496665714518</v>
      </c>
    </row>
    <row r="8" spans="1:33">
      <c r="A8" s="23" t="s">
        <v>3</v>
      </c>
      <c r="B8" s="4"/>
      <c r="C8" s="4"/>
      <c r="D8" s="4"/>
      <c r="E8" s="4"/>
      <c r="F8" s="4"/>
      <c r="G8" s="4"/>
      <c r="H8" s="4"/>
      <c r="I8" s="4"/>
      <c r="J8" s="4"/>
      <c r="K8" s="3"/>
      <c r="L8" s="3"/>
      <c r="M8" s="3" t="s">
        <v>32</v>
      </c>
      <c r="P8" s="9">
        <v>65535</v>
      </c>
      <c r="Q8" s="24">
        <v>0.5</v>
      </c>
      <c r="R8" s="7">
        <f t="shared" si="0"/>
        <v>32767.5</v>
      </c>
      <c r="S8" s="10">
        <v>2.5</v>
      </c>
      <c r="T8" s="8">
        <f t="shared" si="1"/>
        <v>1.25</v>
      </c>
      <c r="U8" s="8">
        <f t="shared" si="2"/>
        <v>2.5</v>
      </c>
      <c r="V8" s="9">
        <v>0</v>
      </c>
      <c r="W8" s="9">
        <v>70</v>
      </c>
      <c r="X8" s="9">
        <v>0.5</v>
      </c>
      <c r="Y8" s="9">
        <v>4.5</v>
      </c>
      <c r="Z8" s="7">
        <f t="shared" si="3"/>
        <v>35</v>
      </c>
      <c r="AA8" s="9">
        <v>0</v>
      </c>
      <c r="AB8" s="9">
        <v>1</v>
      </c>
      <c r="AC8" s="9">
        <v>9.8066499999999994</v>
      </c>
      <c r="AD8" s="9">
        <v>1025</v>
      </c>
      <c r="AE8" s="9">
        <f t="shared" si="5"/>
        <v>9.9484508583212516E-5</v>
      </c>
      <c r="AF8" s="9">
        <f t="shared" si="6"/>
        <v>9.9484508583212516</v>
      </c>
      <c r="AG8" s="18">
        <f t="shared" si="4"/>
        <v>338.24732918292256</v>
      </c>
    </row>
    <row r="9" spans="1:33">
      <c r="A9" s="23" t="s">
        <v>4</v>
      </c>
      <c r="B9" s="4"/>
      <c r="C9" s="4"/>
      <c r="D9" s="4"/>
      <c r="E9" s="4"/>
      <c r="F9" s="4"/>
      <c r="G9" s="4"/>
      <c r="H9" s="4"/>
      <c r="I9" s="4"/>
      <c r="J9" s="4"/>
      <c r="K9" s="3"/>
      <c r="L9" s="3"/>
      <c r="M9" s="3" t="s">
        <v>32</v>
      </c>
      <c r="P9" s="9">
        <v>65535</v>
      </c>
      <c r="Q9" s="24">
        <v>0.75</v>
      </c>
      <c r="R9" s="7">
        <f t="shared" si="0"/>
        <v>49151.25</v>
      </c>
      <c r="S9" s="10">
        <v>2.5</v>
      </c>
      <c r="T9" s="8">
        <f t="shared" si="1"/>
        <v>1.875</v>
      </c>
      <c r="U9" s="8">
        <f t="shared" si="2"/>
        <v>3.75</v>
      </c>
      <c r="V9" s="9">
        <v>0</v>
      </c>
      <c r="W9" s="9">
        <v>70</v>
      </c>
      <c r="X9" s="9">
        <v>0.5</v>
      </c>
      <c r="Y9" s="9">
        <v>4.5</v>
      </c>
      <c r="Z9" s="7">
        <f t="shared" si="3"/>
        <v>56.875</v>
      </c>
      <c r="AA9" s="9">
        <v>0</v>
      </c>
      <c r="AB9" s="9">
        <v>1</v>
      </c>
      <c r="AC9" s="9">
        <v>9.8066499999999994</v>
      </c>
      <c r="AD9" s="9">
        <v>1025</v>
      </c>
      <c r="AE9" s="9">
        <f t="shared" si="5"/>
        <v>9.9484508583212516E-5</v>
      </c>
      <c r="AF9" s="9">
        <f t="shared" si="6"/>
        <v>9.9484508583212516</v>
      </c>
      <c r="AG9" s="18">
        <f t="shared" si="4"/>
        <v>555.86969170869997</v>
      </c>
    </row>
    <row r="10" spans="1:33">
      <c r="A10" s="14"/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  <c r="P10" s="9">
        <v>65535</v>
      </c>
      <c r="Q10" s="24">
        <v>0.9</v>
      </c>
      <c r="R10" s="7">
        <f t="shared" si="0"/>
        <v>58981.5</v>
      </c>
      <c r="S10" s="10">
        <v>2.5</v>
      </c>
      <c r="T10" s="8">
        <f t="shared" si="1"/>
        <v>2.25</v>
      </c>
      <c r="U10" s="8">
        <f t="shared" si="2"/>
        <v>4.5</v>
      </c>
      <c r="V10" s="9">
        <v>0</v>
      </c>
      <c r="W10" s="9">
        <v>70</v>
      </c>
      <c r="X10" s="9">
        <v>0.5</v>
      </c>
      <c r="Y10" s="9">
        <v>4.5</v>
      </c>
      <c r="Z10" s="7">
        <f t="shared" si="3"/>
        <v>70</v>
      </c>
      <c r="AA10" s="9">
        <v>0</v>
      </c>
      <c r="AB10" s="9">
        <v>1</v>
      </c>
      <c r="AC10" s="9">
        <v>9.8066499999999994</v>
      </c>
      <c r="AD10" s="9">
        <v>1025</v>
      </c>
      <c r="AE10" s="9">
        <f t="shared" si="5"/>
        <v>9.9484508583212516E-5</v>
      </c>
      <c r="AF10" s="9">
        <f t="shared" si="6"/>
        <v>9.9484508583212516</v>
      </c>
      <c r="AG10" s="18">
        <f t="shared" si="4"/>
        <v>686.44310922416639</v>
      </c>
    </row>
    <row r="11" spans="1:33">
      <c r="A11" s="23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3" t="s">
        <v>8</v>
      </c>
      <c r="L11" s="3"/>
      <c r="M11" s="3" t="s">
        <v>32</v>
      </c>
      <c r="P11" s="9">
        <v>65535</v>
      </c>
      <c r="Q11" s="24">
        <v>1</v>
      </c>
      <c r="R11" s="7">
        <f t="shared" si="0"/>
        <v>65535</v>
      </c>
      <c r="S11" s="10">
        <v>2.5</v>
      </c>
      <c r="T11" s="8">
        <f t="shared" si="1"/>
        <v>2.5</v>
      </c>
      <c r="U11" s="8">
        <f t="shared" si="2"/>
        <v>5</v>
      </c>
      <c r="V11" s="9">
        <v>0</v>
      </c>
      <c r="W11" s="9">
        <v>70</v>
      </c>
      <c r="X11" s="9">
        <v>0.5</v>
      </c>
      <c r="Y11" s="9">
        <v>4.5</v>
      </c>
      <c r="Z11" s="7">
        <f t="shared" si="3"/>
        <v>78.75</v>
      </c>
      <c r="AA11" s="9">
        <v>0</v>
      </c>
      <c r="AB11" s="9">
        <v>1</v>
      </c>
      <c r="AC11" s="9">
        <v>9.8066499999999994</v>
      </c>
      <c r="AD11" s="9">
        <v>1025</v>
      </c>
      <c r="AE11" s="9">
        <f t="shared" si="5"/>
        <v>9.9484508583212516E-5</v>
      </c>
      <c r="AF11" s="9">
        <f t="shared" si="6"/>
        <v>9.9484508583212516</v>
      </c>
      <c r="AG11" s="18">
        <f t="shared" si="4"/>
        <v>773.49205423447734</v>
      </c>
    </row>
    <row r="12" spans="1:33">
      <c r="A12" s="17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3" t="s">
        <v>24</v>
      </c>
      <c r="L12" s="12">
        <v>21110001</v>
      </c>
      <c r="M12" s="3" t="s">
        <v>32</v>
      </c>
    </row>
    <row r="13" spans="1:33">
      <c r="A13" s="23" t="s">
        <v>9</v>
      </c>
      <c r="B13" s="4">
        <v>0.49199999999999999</v>
      </c>
      <c r="C13" s="4">
        <v>0.69099999999999995</v>
      </c>
      <c r="D13" s="4">
        <v>0.89900000000000002</v>
      </c>
      <c r="E13" s="4">
        <v>1.1080000000000001</v>
      </c>
      <c r="F13" s="4">
        <v>1.3160000000000001</v>
      </c>
      <c r="G13" s="4">
        <v>1.5169999999999999</v>
      </c>
      <c r="H13" s="4">
        <v>1.718</v>
      </c>
      <c r="I13" s="4">
        <v>1.913</v>
      </c>
      <c r="J13" s="4">
        <v>2.1080000000000001</v>
      </c>
      <c r="K13" s="3" t="s">
        <v>24</v>
      </c>
      <c r="L13" s="13">
        <v>21110002</v>
      </c>
      <c r="M13" s="3" t="s">
        <v>32</v>
      </c>
    </row>
    <row r="14" spans="1:33" ht="18">
      <c r="A14" s="23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3" t="s">
        <v>24</v>
      </c>
      <c r="L14" s="13">
        <v>21110003</v>
      </c>
      <c r="M14" s="3" t="s">
        <v>32</v>
      </c>
      <c r="P14" s="72" t="s">
        <v>27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</row>
    <row r="15" spans="1:33">
      <c r="A15" s="23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3" t="s">
        <v>24</v>
      </c>
      <c r="L15" s="13">
        <v>21110004</v>
      </c>
      <c r="M15" s="3" t="s">
        <v>32</v>
      </c>
      <c r="P15" s="14" t="s">
        <v>18</v>
      </c>
      <c r="Q15" s="14" t="s">
        <v>33</v>
      </c>
      <c r="R15" s="14" t="s">
        <v>17</v>
      </c>
      <c r="S15" s="14" t="s">
        <v>62</v>
      </c>
      <c r="T15" s="14" t="s">
        <v>61</v>
      </c>
      <c r="U15" s="14" t="s">
        <v>60</v>
      </c>
      <c r="V15" s="14" t="s">
        <v>59</v>
      </c>
      <c r="W15" s="14" t="s">
        <v>58</v>
      </c>
      <c r="X15" s="14" t="s">
        <v>57</v>
      </c>
      <c r="Y15" s="14" t="s">
        <v>56</v>
      </c>
      <c r="Z15" s="14" t="s">
        <v>55</v>
      </c>
      <c r="AA15" s="19" t="s">
        <v>54</v>
      </c>
      <c r="AB15" s="19" t="s">
        <v>53</v>
      </c>
      <c r="AC15" s="19" t="s">
        <v>52</v>
      </c>
      <c r="AD15" s="19" t="s">
        <v>51</v>
      </c>
      <c r="AE15" s="19" t="s">
        <v>49</v>
      </c>
      <c r="AF15" s="19" t="s">
        <v>48</v>
      </c>
      <c r="AG15" s="19" t="s">
        <v>47</v>
      </c>
    </row>
    <row r="16" spans="1:33">
      <c r="A16" s="23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3" t="s">
        <v>24</v>
      </c>
      <c r="L16" s="13">
        <v>21110005</v>
      </c>
      <c r="M16" s="3" t="s">
        <v>32</v>
      </c>
      <c r="P16" s="9">
        <v>65535</v>
      </c>
      <c r="Q16" s="24">
        <v>0</v>
      </c>
      <c r="R16" s="7">
        <f>P16*Q16</f>
        <v>0</v>
      </c>
      <c r="S16" s="10">
        <v>2.5</v>
      </c>
      <c r="T16" s="8">
        <f>S16 * R16/P16</f>
        <v>0</v>
      </c>
      <c r="U16" s="8">
        <f>T16*2</f>
        <v>0</v>
      </c>
      <c r="V16" s="9">
        <v>0</v>
      </c>
      <c r="W16" s="9">
        <v>100</v>
      </c>
      <c r="X16" s="9">
        <v>0.5</v>
      </c>
      <c r="Y16" s="9">
        <v>4.5</v>
      </c>
      <c r="Z16" s="7">
        <f xml:space="preserve"> (W16-V16)/(Y16-X16)*(U16-X16)+V16</f>
        <v>-12.5</v>
      </c>
      <c r="AA16" s="9">
        <v>1</v>
      </c>
      <c r="AB16" s="9">
        <v>1</v>
      </c>
      <c r="AC16" s="9">
        <v>9.8066499999999994</v>
      </c>
      <c r="AD16" s="9">
        <v>1025</v>
      </c>
      <c r="AE16" s="9">
        <f t="shared" ref="AE16:AE23" si="7">1/(AC16*AD16)</f>
        <v>9.9484508583212516E-5</v>
      </c>
      <c r="AF16" s="9">
        <f t="shared" ref="AF16:AF23" si="8">AE16*100000</f>
        <v>9.9484508583212516</v>
      </c>
      <c r="AG16" s="18">
        <f t="shared" ref="AG16:AG23" si="9" xml:space="preserve"> AF16* (Z16+AA16-AB16)</f>
        <v>-124.35563572901565</v>
      </c>
    </row>
    <row r="17" spans="1:33">
      <c r="A17" s="15" t="s">
        <v>30</v>
      </c>
      <c r="B17" s="23">
        <v>0</v>
      </c>
      <c r="C17" s="23">
        <v>5</v>
      </c>
      <c r="D17" s="23">
        <v>10</v>
      </c>
      <c r="E17" s="23">
        <v>15</v>
      </c>
      <c r="F17" s="23">
        <v>20</v>
      </c>
      <c r="G17" s="23">
        <v>25</v>
      </c>
      <c r="H17" s="23">
        <v>30</v>
      </c>
      <c r="I17" s="23">
        <v>35</v>
      </c>
      <c r="J17" s="23">
        <v>40</v>
      </c>
      <c r="K17" s="14"/>
      <c r="L17" s="14"/>
      <c r="M17" s="14"/>
      <c r="P17" s="9">
        <v>65535</v>
      </c>
      <c r="Q17" s="24">
        <v>0.1</v>
      </c>
      <c r="R17" s="7">
        <f t="shared" ref="R17:R23" si="10">P17*Q17</f>
        <v>6553.5</v>
      </c>
      <c r="S17" s="10">
        <v>2.5</v>
      </c>
      <c r="T17" s="8">
        <f t="shared" ref="T17:T23" si="11">S17 * R17/P17</f>
        <v>0.25</v>
      </c>
      <c r="U17" s="8">
        <f t="shared" ref="U17:U22" si="12">T17*2</f>
        <v>0.5</v>
      </c>
      <c r="V17" s="9">
        <v>0</v>
      </c>
      <c r="W17" s="9">
        <v>100</v>
      </c>
      <c r="X17" s="9">
        <v>0.5</v>
      </c>
      <c r="Y17" s="9">
        <v>4.5</v>
      </c>
      <c r="Z17" s="7">
        <f t="shared" ref="Z17:Z23" si="13" xml:space="preserve"> (W17-V17)/(Y17-X17)*(U17-X17)+V17</f>
        <v>0</v>
      </c>
      <c r="AA17" s="9">
        <v>1</v>
      </c>
      <c r="AB17" s="9">
        <v>1</v>
      </c>
      <c r="AC17" s="9">
        <v>9.8066499999999994</v>
      </c>
      <c r="AD17" s="9">
        <v>1025</v>
      </c>
      <c r="AE17" s="9">
        <f t="shared" si="7"/>
        <v>9.9484508583212516E-5</v>
      </c>
      <c r="AF17" s="9">
        <f t="shared" si="8"/>
        <v>9.9484508583212516</v>
      </c>
      <c r="AG17" s="18">
        <f t="shared" si="9"/>
        <v>0</v>
      </c>
    </row>
    <row r="18" spans="1:33">
      <c r="A18" s="2"/>
      <c r="B18" s="2"/>
      <c r="C18" s="2"/>
      <c r="D18" s="2"/>
      <c r="E18" s="2"/>
      <c r="F18" s="2"/>
      <c r="G18" s="2"/>
      <c r="H18" s="2"/>
      <c r="I18" s="2"/>
      <c r="J18" s="2"/>
      <c r="P18" s="9">
        <v>65535</v>
      </c>
      <c r="Q18" s="24">
        <v>0.11142857</v>
      </c>
      <c r="R18" s="7">
        <f t="shared" si="10"/>
        <v>7302.4713349500007</v>
      </c>
      <c r="S18" s="10">
        <v>2.5</v>
      </c>
      <c r="T18" s="8">
        <f t="shared" si="11"/>
        <v>0.27857142499999998</v>
      </c>
      <c r="U18" s="8">
        <f t="shared" si="12"/>
        <v>0.55714284999999997</v>
      </c>
      <c r="V18" s="9">
        <v>0</v>
      </c>
      <c r="W18" s="9">
        <v>100</v>
      </c>
      <c r="X18" s="9">
        <v>0.5</v>
      </c>
      <c r="Y18" s="9">
        <v>4.5</v>
      </c>
      <c r="Z18" s="7">
        <f t="shared" si="13"/>
        <v>1.4285712499999992</v>
      </c>
      <c r="AA18" s="9">
        <v>1</v>
      </c>
      <c r="AB18" s="9">
        <v>1</v>
      </c>
      <c r="AC18" s="9">
        <v>9.8066499999999994</v>
      </c>
      <c r="AD18" s="9">
        <v>1025</v>
      </c>
      <c r="AE18" s="9">
        <f t="shared" si="7"/>
        <v>9.9484508583212516E-5</v>
      </c>
      <c r="AF18" s="9">
        <f t="shared" si="8"/>
        <v>9.9484508583212516</v>
      </c>
      <c r="AG18" s="18">
        <f t="shared" si="9"/>
        <v>14.212070878235556</v>
      </c>
    </row>
    <row r="19" spans="1:33">
      <c r="A19" s="2"/>
      <c r="B19" s="2"/>
      <c r="C19" s="2"/>
      <c r="D19" s="2"/>
      <c r="E19" s="2"/>
      <c r="F19" s="2"/>
      <c r="G19" s="2"/>
      <c r="H19" s="2"/>
      <c r="I19" s="2"/>
      <c r="J19" s="2"/>
      <c r="P19" s="9">
        <v>65535</v>
      </c>
      <c r="Q19" s="24">
        <v>0.25</v>
      </c>
      <c r="R19" s="7">
        <f t="shared" si="10"/>
        <v>16383.75</v>
      </c>
      <c r="S19" s="10">
        <v>2.5</v>
      </c>
      <c r="T19" s="8">
        <f t="shared" si="11"/>
        <v>0.625</v>
      </c>
      <c r="U19" s="8">
        <f t="shared" si="12"/>
        <v>1.25</v>
      </c>
      <c r="V19" s="9">
        <v>0</v>
      </c>
      <c r="W19" s="9">
        <v>100</v>
      </c>
      <c r="X19" s="9">
        <v>0.5</v>
      </c>
      <c r="Y19" s="9">
        <v>4.5</v>
      </c>
      <c r="Z19" s="7">
        <f t="shared" si="13"/>
        <v>18.75</v>
      </c>
      <c r="AA19" s="9">
        <v>1</v>
      </c>
      <c r="AB19" s="9">
        <v>1</v>
      </c>
      <c r="AC19" s="9">
        <v>9.8066499999999994</v>
      </c>
      <c r="AD19" s="9">
        <v>1025</v>
      </c>
      <c r="AE19" s="9">
        <f t="shared" si="7"/>
        <v>9.9484508583212516E-5</v>
      </c>
      <c r="AF19" s="9">
        <f t="shared" si="8"/>
        <v>9.9484508583212516</v>
      </c>
      <c r="AG19" s="18">
        <f t="shared" si="9"/>
        <v>186.53345359352346</v>
      </c>
    </row>
    <row r="20" spans="1:33">
      <c r="A20" s="2"/>
      <c r="B20" s="2"/>
      <c r="C20" s="2"/>
      <c r="D20" s="2"/>
      <c r="E20" s="2"/>
      <c r="F20" s="2"/>
      <c r="G20" s="2"/>
      <c r="H20" s="2"/>
      <c r="I20" s="2"/>
      <c r="J20" s="2"/>
      <c r="P20" s="9">
        <v>65535</v>
      </c>
      <c r="Q20" s="24">
        <v>0.5</v>
      </c>
      <c r="R20" s="7">
        <f t="shared" si="10"/>
        <v>32767.5</v>
      </c>
      <c r="S20" s="10">
        <v>2.5</v>
      </c>
      <c r="T20" s="8">
        <f t="shared" si="11"/>
        <v>1.25</v>
      </c>
      <c r="U20" s="8">
        <f t="shared" si="12"/>
        <v>2.5</v>
      </c>
      <c r="V20" s="9">
        <v>0</v>
      </c>
      <c r="W20" s="9">
        <v>100</v>
      </c>
      <c r="X20" s="9">
        <v>0.5</v>
      </c>
      <c r="Y20" s="9">
        <v>4.5</v>
      </c>
      <c r="Z20" s="7">
        <f t="shared" si="13"/>
        <v>50</v>
      </c>
      <c r="AA20" s="9">
        <v>1</v>
      </c>
      <c r="AB20" s="9">
        <v>1</v>
      </c>
      <c r="AC20" s="9">
        <v>9.8066499999999994</v>
      </c>
      <c r="AD20" s="9">
        <v>1025</v>
      </c>
      <c r="AE20" s="9">
        <f t="shared" si="7"/>
        <v>9.9484508583212516E-5</v>
      </c>
      <c r="AF20" s="9">
        <f t="shared" si="8"/>
        <v>9.9484508583212516</v>
      </c>
      <c r="AG20" s="18">
        <f t="shared" si="9"/>
        <v>497.42254291606258</v>
      </c>
    </row>
    <row r="21" spans="1:33">
      <c r="A21" s="2"/>
      <c r="B21" s="2"/>
      <c r="C21" s="2"/>
      <c r="D21" s="2"/>
      <c r="E21" s="2"/>
      <c r="F21" s="2"/>
      <c r="G21" s="2"/>
      <c r="H21" s="2"/>
      <c r="I21" s="2"/>
      <c r="J21" s="2"/>
      <c r="P21" s="9">
        <v>65535</v>
      </c>
      <c r="Q21" s="24">
        <v>0.75</v>
      </c>
      <c r="R21" s="7">
        <f t="shared" si="10"/>
        <v>49151.25</v>
      </c>
      <c r="S21" s="10">
        <v>2.5</v>
      </c>
      <c r="T21" s="8">
        <f t="shared" si="11"/>
        <v>1.875</v>
      </c>
      <c r="U21" s="8">
        <f t="shared" si="12"/>
        <v>3.75</v>
      </c>
      <c r="V21" s="9">
        <v>0</v>
      </c>
      <c r="W21" s="9">
        <v>100</v>
      </c>
      <c r="X21" s="9">
        <v>0.5</v>
      </c>
      <c r="Y21" s="9">
        <v>4.5</v>
      </c>
      <c r="Z21" s="7">
        <f t="shared" si="13"/>
        <v>81.25</v>
      </c>
      <c r="AA21" s="9">
        <v>1</v>
      </c>
      <c r="AB21" s="9">
        <v>1</v>
      </c>
      <c r="AC21" s="9">
        <v>9.8066499999999994</v>
      </c>
      <c r="AD21" s="9">
        <v>1025</v>
      </c>
      <c r="AE21" s="9">
        <f t="shared" si="7"/>
        <v>9.9484508583212516E-5</v>
      </c>
      <c r="AF21" s="9">
        <f t="shared" si="8"/>
        <v>9.9484508583212516</v>
      </c>
      <c r="AG21" s="18">
        <f t="shared" si="9"/>
        <v>808.31163223860165</v>
      </c>
    </row>
    <row r="22" spans="1:33">
      <c r="A22" t="s">
        <v>13</v>
      </c>
      <c r="N22" t="s">
        <v>29</v>
      </c>
      <c r="P22" s="9">
        <v>65535</v>
      </c>
      <c r="Q22" s="24">
        <v>0.9</v>
      </c>
      <c r="R22" s="7">
        <f t="shared" si="10"/>
        <v>58981.5</v>
      </c>
      <c r="S22" s="10">
        <v>2.5</v>
      </c>
      <c r="T22" s="8">
        <f t="shared" si="11"/>
        <v>2.25</v>
      </c>
      <c r="U22" s="8">
        <f t="shared" si="12"/>
        <v>4.5</v>
      </c>
      <c r="V22" s="9">
        <v>0</v>
      </c>
      <c r="W22" s="9">
        <v>100</v>
      </c>
      <c r="X22" s="9">
        <v>0.5</v>
      </c>
      <c r="Y22" s="9">
        <v>4.5</v>
      </c>
      <c r="Z22" s="7">
        <f xml:space="preserve"> (W22-V22)/(Y22-X22)*(U22-X22)+V22</f>
        <v>100</v>
      </c>
      <c r="AA22" s="9">
        <v>1</v>
      </c>
      <c r="AB22" s="9">
        <v>1</v>
      </c>
      <c r="AC22" s="9">
        <v>9.8066499999999994</v>
      </c>
      <c r="AD22" s="9">
        <v>1025</v>
      </c>
      <c r="AE22" s="9">
        <f t="shared" si="7"/>
        <v>9.9484508583212516E-5</v>
      </c>
      <c r="AF22" s="9">
        <f t="shared" si="8"/>
        <v>9.9484508583212516</v>
      </c>
      <c r="AG22" s="18">
        <f t="shared" si="9"/>
        <v>994.84508583212516</v>
      </c>
    </row>
    <row r="23" spans="1:33">
      <c r="A23" t="s">
        <v>14</v>
      </c>
      <c r="N23" s="11" t="s">
        <v>19</v>
      </c>
      <c r="P23" s="9">
        <v>65535</v>
      </c>
      <c r="Q23" s="24">
        <v>1</v>
      </c>
      <c r="R23" s="7">
        <f t="shared" si="10"/>
        <v>65535</v>
      </c>
      <c r="S23" s="10">
        <v>2.5</v>
      </c>
      <c r="T23" s="8">
        <f t="shared" si="11"/>
        <v>2.5</v>
      </c>
      <c r="U23" s="8">
        <f>T23*2</f>
        <v>5</v>
      </c>
      <c r="V23" s="9">
        <v>0</v>
      </c>
      <c r="W23" s="9">
        <v>100</v>
      </c>
      <c r="X23" s="9">
        <v>0.5</v>
      </c>
      <c r="Y23" s="9">
        <v>4.5</v>
      </c>
      <c r="Z23" s="7">
        <f t="shared" si="13"/>
        <v>112.5</v>
      </c>
      <c r="AA23" s="9">
        <v>1</v>
      </c>
      <c r="AB23" s="9">
        <v>1</v>
      </c>
      <c r="AC23" s="9">
        <v>9.8066499999999994</v>
      </c>
      <c r="AD23" s="9">
        <v>1025</v>
      </c>
      <c r="AE23" s="9">
        <f t="shared" si="7"/>
        <v>9.9484508583212516E-5</v>
      </c>
      <c r="AF23" s="9">
        <f t="shared" si="8"/>
        <v>9.9484508583212516</v>
      </c>
      <c r="AG23" s="18">
        <f t="shared" si="9"/>
        <v>1119.2007215611409</v>
      </c>
    </row>
    <row r="24" spans="1:33">
      <c r="A24" t="s">
        <v>16</v>
      </c>
      <c r="N24" s="6" t="s">
        <v>20</v>
      </c>
    </row>
    <row r="25" spans="1:33" ht="18">
      <c r="A25" t="s">
        <v>15</v>
      </c>
      <c r="N25" s="21" t="s">
        <v>28</v>
      </c>
      <c r="P25" s="73" t="s">
        <v>67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</row>
    <row r="26" spans="1:33" ht="126">
      <c r="P26" s="27" t="s">
        <v>39</v>
      </c>
      <c r="Q26" s="20" t="s">
        <v>40</v>
      </c>
      <c r="R26" s="28" t="s">
        <v>38</v>
      </c>
      <c r="S26" s="9" t="s">
        <v>41</v>
      </c>
      <c r="T26" s="28" t="s">
        <v>35</v>
      </c>
      <c r="U26" s="28" t="s">
        <v>34</v>
      </c>
      <c r="V26" s="27" t="s">
        <v>63</v>
      </c>
      <c r="W26" s="27" t="s">
        <v>63</v>
      </c>
      <c r="X26" s="27" t="s">
        <v>63</v>
      </c>
      <c r="Y26" s="27" t="s">
        <v>63</v>
      </c>
      <c r="Z26" s="28" t="s">
        <v>44</v>
      </c>
      <c r="AA26" s="27" t="s">
        <v>63</v>
      </c>
      <c r="AB26" s="27" t="s">
        <v>64</v>
      </c>
      <c r="AC26" s="27" t="s">
        <v>65</v>
      </c>
      <c r="AD26" s="27" t="s">
        <v>66</v>
      </c>
      <c r="AE26" s="27" t="s">
        <v>50</v>
      </c>
      <c r="AF26" s="27" t="s">
        <v>46</v>
      </c>
      <c r="AG26" s="28" t="s">
        <v>45</v>
      </c>
    </row>
    <row r="27" spans="1:33" ht="42">
      <c r="P27" s="9">
        <v>65535</v>
      </c>
      <c r="Q27" s="20" t="s">
        <v>28</v>
      </c>
      <c r="R27" s="7" t="s">
        <v>42</v>
      </c>
      <c r="S27" s="10">
        <v>2.5</v>
      </c>
      <c r="T27" s="28" t="s">
        <v>36</v>
      </c>
      <c r="U27" s="28" t="s">
        <v>37</v>
      </c>
      <c r="V27" s="9">
        <v>0</v>
      </c>
      <c r="W27" s="9">
        <v>100</v>
      </c>
      <c r="X27" s="9">
        <v>0.5</v>
      </c>
      <c r="Y27" s="9">
        <v>4.5</v>
      </c>
      <c r="Z27" s="28" t="s">
        <v>43</v>
      </c>
      <c r="AA27" s="9">
        <v>1</v>
      </c>
      <c r="AB27" s="9">
        <v>1</v>
      </c>
      <c r="AC27" s="9">
        <v>9.8066499999999994</v>
      </c>
      <c r="AD27" s="9">
        <v>1025</v>
      </c>
      <c r="AE27" s="9">
        <f t="shared" ref="AE27" si="14">1/(AC27*AD27)</f>
        <v>9.9484508583212516E-5</v>
      </c>
      <c r="AF27" s="9">
        <f t="shared" ref="AF27" si="15">AE27*100000</f>
        <v>9.9484508583212516</v>
      </c>
      <c r="AG27" s="7" t="s">
        <v>105</v>
      </c>
    </row>
    <row r="28" spans="1:33">
      <c r="P28" s="26"/>
      <c r="T28" s="25"/>
      <c r="U28" s="25"/>
      <c r="Z28" s="25"/>
    </row>
    <row r="29" spans="1:33">
      <c r="P29" s="26"/>
      <c r="T29" s="25"/>
      <c r="U29" s="25"/>
      <c r="Z29" s="25"/>
    </row>
    <row r="53" spans="1:18" ht="20">
      <c r="A53" s="74" t="s">
        <v>79</v>
      </c>
      <c r="B53" s="75"/>
      <c r="C53" s="75"/>
      <c r="D53" s="75"/>
      <c r="E53" s="75"/>
      <c r="F53" s="76"/>
    </row>
    <row r="54" spans="1:18" ht="18">
      <c r="A54" s="63" t="s">
        <v>70</v>
      </c>
      <c r="B54" s="64"/>
      <c r="C54" s="65" t="s">
        <v>74</v>
      </c>
      <c r="D54" s="66"/>
      <c r="E54" s="65" t="s">
        <v>75</v>
      </c>
      <c r="F54" s="66"/>
    </row>
    <row r="55" spans="1:18" ht="18">
      <c r="A55" s="46" t="s">
        <v>71</v>
      </c>
      <c r="B55" s="47">
        <f>SLOPE(B4:J4,B13:J13)</f>
        <v>24.632994389252421</v>
      </c>
      <c r="C55" s="46" t="s">
        <v>68</v>
      </c>
      <c r="D55" s="47">
        <v>0.55579999999999996</v>
      </c>
      <c r="E55" s="46" t="s">
        <v>80</v>
      </c>
      <c r="F55" s="47">
        <v>25</v>
      </c>
    </row>
    <row r="56" spans="1:18" ht="18">
      <c r="A56" s="48" t="s">
        <v>72</v>
      </c>
      <c r="B56" s="49">
        <f>INTERCEPT(B4:J4,B13:J13)</f>
        <v>-12.192586667376332</v>
      </c>
      <c r="C56" s="48" t="s">
        <v>69</v>
      </c>
      <c r="D56" s="49">
        <v>23.187999999999999</v>
      </c>
      <c r="E56" s="48" t="s">
        <v>81</v>
      </c>
      <c r="F56" s="49">
        <v>-12.5</v>
      </c>
    </row>
    <row r="57" spans="1:18" ht="18">
      <c r="A57" s="48"/>
      <c r="B57" s="50"/>
      <c r="C57" s="48" t="s">
        <v>73</v>
      </c>
      <c r="D57" s="49">
        <v>-11.406000000000001</v>
      </c>
      <c r="E57" s="50"/>
      <c r="F57" s="49"/>
    </row>
    <row r="58" spans="1:18" ht="20">
      <c r="A58" s="51" t="s">
        <v>94</v>
      </c>
      <c r="B58" s="52">
        <f>CORREL(B13:J13,B4:J4)^2</f>
        <v>0.99985324225975614</v>
      </c>
      <c r="C58" s="51"/>
      <c r="D58" s="53">
        <v>0.99995999999999996</v>
      </c>
      <c r="E58" s="51"/>
      <c r="F58" s="53"/>
    </row>
    <row r="60" spans="1:18" ht="23">
      <c r="A60" s="33"/>
      <c r="B60" s="33"/>
      <c r="C60" s="33"/>
      <c r="D60" s="34" t="s">
        <v>96</v>
      </c>
      <c r="E60" s="34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2" spans="1:18" s="25" customFormat="1" ht="90">
      <c r="A62" s="42"/>
      <c r="B62" s="42" t="s">
        <v>82</v>
      </c>
      <c r="C62" s="42" t="s">
        <v>83</v>
      </c>
      <c r="D62" s="43" t="s">
        <v>84</v>
      </c>
      <c r="E62" s="42"/>
      <c r="F62" s="42" t="s">
        <v>85</v>
      </c>
      <c r="G62" s="42" t="s">
        <v>86</v>
      </c>
      <c r="H62" s="42" t="s">
        <v>87</v>
      </c>
      <c r="I62" s="44" t="s">
        <v>52</v>
      </c>
      <c r="J62" s="44" t="s">
        <v>51</v>
      </c>
      <c r="K62" s="44" t="s">
        <v>49</v>
      </c>
      <c r="L62" s="44" t="s">
        <v>48</v>
      </c>
      <c r="M62" s="42"/>
      <c r="N62" s="42" t="s">
        <v>78</v>
      </c>
      <c r="O62" s="42"/>
      <c r="P62" s="42" t="s">
        <v>88</v>
      </c>
      <c r="Q62" s="42" t="s">
        <v>89</v>
      </c>
      <c r="R62" s="42" t="s">
        <v>95</v>
      </c>
    </row>
    <row r="63" spans="1:18">
      <c r="A63" t="s">
        <v>76</v>
      </c>
      <c r="I63" s="30"/>
      <c r="J63" s="30"/>
      <c r="K63" s="30"/>
      <c r="L63" s="30"/>
      <c r="R63" s="19"/>
    </row>
    <row r="64" spans="1:18">
      <c r="A64" s="23">
        <v>0.5</v>
      </c>
      <c r="B64" s="31">
        <f t="shared" ref="B64:B71" si="16">A64*B$55+B$56</f>
        <v>0.12391052724987794</v>
      </c>
      <c r="C64" s="31">
        <f t="shared" ref="C64:C71" si="17">A64^2*D$55+A64*D$56+D$57</f>
        <v>0.3269499999999983</v>
      </c>
      <c r="D64" s="31">
        <f t="shared" ref="D64:D71" si="18">A64*F$55+F$56</f>
        <v>0</v>
      </c>
      <c r="F64" s="31">
        <f t="shared" ref="F64:F71" si="19">B64-C64</f>
        <v>-0.20303947275012035</v>
      </c>
      <c r="G64" s="31">
        <f t="shared" ref="G64:G71" si="20">B64-D64</f>
        <v>0.12391052724987794</v>
      </c>
      <c r="H64" s="31">
        <f t="shared" ref="H64:H71" si="21">C64-D64</f>
        <v>0.3269499999999983</v>
      </c>
      <c r="I64" s="9">
        <v>9.8066499999999994</v>
      </c>
      <c r="J64" s="9">
        <v>1025</v>
      </c>
      <c r="K64" s="9">
        <f>1/(I64*J64)</f>
        <v>9.9484508583212516E-5</v>
      </c>
      <c r="L64" s="9">
        <f>K64*100000</f>
        <v>9.9484508583212516</v>
      </c>
      <c r="N64">
        <f>(A64*F$55+F$56)*L64</f>
        <v>0</v>
      </c>
      <c r="P64" s="32">
        <f t="shared" ref="P64:R71" si="22">$L64*F64</f>
        <v>-2.0199282169540291</v>
      </c>
      <c r="Q64" s="32">
        <f t="shared" si="22"/>
        <v>1.232717791174087</v>
      </c>
      <c r="R64" s="32">
        <f t="shared" si="22"/>
        <v>3.2526460081281163</v>
      </c>
    </row>
    <row r="65" spans="1:18">
      <c r="A65" s="23">
        <v>0.75</v>
      </c>
      <c r="B65" s="31">
        <f t="shared" si="16"/>
        <v>6.282159124562984</v>
      </c>
      <c r="C65" s="31">
        <f t="shared" si="17"/>
        <v>6.2976374999999987</v>
      </c>
      <c r="D65" s="31">
        <f t="shared" si="18"/>
        <v>6.25</v>
      </c>
      <c r="F65" s="31">
        <f t="shared" si="19"/>
        <v>-1.5478375437014691E-2</v>
      </c>
      <c r="G65" s="31">
        <f t="shared" si="20"/>
        <v>3.2159124562983976E-2</v>
      </c>
      <c r="H65" s="31">
        <f t="shared" si="21"/>
        <v>4.7637499999998667E-2</v>
      </c>
      <c r="I65" s="9">
        <v>9.8066499999999994</v>
      </c>
      <c r="J65" s="9">
        <v>1025</v>
      </c>
      <c r="K65" s="9">
        <f>1/(I65*J65)</f>
        <v>9.9484508583212516E-5</v>
      </c>
      <c r="L65" s="9">
        <f>K65*100000</f>
        <v>9.9484508583212516</v>
      </c>
      <c r="N65">
        <f t="shared" ref="N65:N71" si="23">(A65*F$55+F$56)*L65</f>
        <v>62.177817864507823</v>
      </c>
      <c r="P65" s="32">
        <f t="shared" si="22"/>
        <v>-0.15398585740178738</v>
      </c>
      <c r="Q65" s="32">
        <f t="shared" si="22"/>
        <v>0.31993347036147801</v>
      </c>
      <c r="R65" s="32">
        <f t="shared" si="22"/>
        <v>0.47391932776326534</v>
      </c>
    </row>
    <row r="66" spans="1:18">
      <c r="A66" s="23">
        <v>1</v>
      </c>
      <c r="B66" s="31">
        <f t="shared" si="16"/>
        <v>12.440407721876088</v>
      </c>
      <c r="C66" s="31">
        <f t="shared" si="17"/>
        <v>12.3378</v>
      </c>
      <c r="D66" s="31">
        <f t="shared" si="18"/>
        <v>12.5</v>
      </c>
      <c r="F66" s="31">
        <f t="shared" si="19"/>
        <v>0.10260772187608858</v>
      </c>
      <c r="G66" s="31">
        <f t="shared" si="20"/>
        <v>-5.9592278123911768E-2</v>
      </c>
      <c r="H66" s="31">
        <f t="shared" si="21"/>
        <v>-0.16220000000000034</v>
      </c>
      <c r="I66" s="9">
        <v>9.8066499999999994</v>
      </c>
      <c r="J66" s="9">
        <v>1025</v>
      </c>
      <c r="K66" s="9">
        <f>1/(I66*J66)</f>
        <v>9.9484508583212516E-5</v>
      </c>
      <c r="L66" s="9">
        <f>K66*100000</f>
        <v>9.9484508583212516</v>
      </c>
      <c r="N66">
        <f t="shared" si="23"/>
        <v>124.35563572901565</v>
      </c>
      <c r="P66" s="32">
        <f t="shared" si="22"/>
        <v>1.0207878787685616</v>
      </c>
      <c r="Q66" s="32">
        <f t="shared" si="22"/>
        <v>-0.59285085045114883</v>
      </c>
      <c r="R66" s="32">
        <f t="shared" si="22"/>
        <v>-1.6136387292197105</v>
      </c>
    </row>
    <row r="67" spans="1:18">
      <c r="A67" s="23">
        <v>1.25</v>
      </c>
      <c r="B67" s="31">
        <f t="shared" si="16"/>
        <v>18.598656319189192</v>
      </c>
      <c r="C67" s="31">
        <f t="shared" si="17"/>
        <v>18.447437499999999</v>
      </c>
      <c r="D67" s="31">
        <f t="shared" si="18"/>
        <v>18.75</v>
      </c>
      <c r="F67" s="31">
        <f t="shared" si="19"/>
        <v>0.151218819189193</v>
      </c>
      <c r="G67" s="31">
        <f t="shared" si="20"/>
        <v>-0.15134368081080751</v>
      </c>
      <c r="H67" s="31">
        <f t="shared" si="21"/>
        <v>-0.30256250000000051</v>
      </c>
      <c r="I67" s="9">
        <v>9.8066499999999994</v>
      </c>
      <c r="J67" s="9">
        <v>1025</v>
      </c>
      <c r="K67" s="9">
        <f t="shared" ref="K67:K70" si="24">1/(I67*J67)</f>
        <v>9.9484508583212516E-5</v>
      </c>
      <c r="L67" s="9">
        <f t="shared" ref="L67:L70" si="25">K67*100000</f>
        <v>9.9484508583212516</v>
      </c>
      <c r="N67">
        <f t="shared" si="23"/>
        <v>186.53345359352346</v>
      </c>
      <c r="P67" s="32">
        <f t="shared" si="22"/>
        <v>1.5043929915570533</v>
      </c>
      <c r="Q67" s="32">
        <f t="shared" si="22"/>
        <v>-1.5056351712637754</v>
      </c>
      <c r="R67" s="32">
        <f t="shared" si="22"/>
        <v>-3.010028162820829</v>
      </c>
    </row>
    <row r="68" spans="1:18">
      <c r="A68" s="23">
        <v>1.5</v>
      </c>
      <c r="B68" s="31">
        <f t="shared" si="16"/>
        <v>24.7569049165023</v>
      </c>
      <c r="C68" s="31">
        <f t="shared" si="17"/>
        <v>24.626549999999995</v>
      </c>
      <c r="D68" s="31">
        <f t="shared" si="18"/>
        <v>25</v>
      </c>
      <c r="F68" s="31">
        <f t="shared" si="19"/>
        <v>0.13035491650230568</v>
      </c>
      <c r="G68" s="31">
        <f t="shared" si="20"/>
        <v>-0.2430950834976997</v>
      </c>
      <c r="H68" s="31">
        <f t="shared" si="21"/>
        <v>-0.37345000000000539</v>
      </c>
      <c r="I68" s="9">
        <v>9.8066499999999994</v>
      </c>
      <c r="J68" s="9">
        <v>1025</v>
      </c>
      <c r="K68" s="9">
        <f t="shared" si="24"/>
        <v>9.9484508583212516E-5</v>
      </c>
      <c r="L68" s="9">
        <f t="shared" si="25"/>
        <v>9.9484508583212516</v>
      </c>
      <c r="N68">
        <f t="shared" si="23"/>
        <v>248.71127145803129</v>
      </c>
      <c r="P68" s="32">
        <f t="shared" si="22"/>
        <v>1.2968294809637582</v>
      </c>
      <c r="Q68" s="32">
        <f t="shared" si="22"/>
        <v>-2.4184194920763669</v>
      </c>
      <c r="R68" s="32">
        <f t="shared" si="22"/>
        <v>-3.7152489730401252</v>
      </c>
    </row>
    <row r="69" spans="1:18">
      <c r="A69" s="23">
        <v>1.75</v>
      </c>
      <c r="B69" s="31">
        <f t="shared" si="16"/>
        <v>30.915153513815405</v>
      </c>
      <c r="C69" s="31">
        <f t="shared" si="17"/>
        <v>30.875137500000001</v>
      </c>
      <c r="D69" s="31">
        <f t="shared" si="18"/>
        <v>31.25</v>
      </c>
      <c r="F69" s="31">
        <f t="shared" si="19"/>
        <v>4.0016013815403539E-2</v>
      </c>
      <c r="G69" s="31">
        <f t="shared" si="20"/>
        <v>-0.33484648618459545</v>
      </c>
      <c r="H69" s="31">
        <f t="shared" si="21"/>
        <v>-0.37486249999999899</v>
      </c>
      <c r="I69" s="9">
        <v>9.8066499999999994</v>
      </c>
      <c r="J69" s="9">
        <v>1025</v>
      </c>
      <c r="K69" s="9">
        <f t="shared" si="24"/>
        <v>9.9484508583212516E-5</v>
      </c>
      <c r="L69" s="9">
        <f t="shared" si="25"/>
        <v>9.9484508583212516</v>
      </c>
      <c r="N69">
        <f t="shared" si="23"/>
        <v>310.88908932253912</v>
      </c>
      <c r="P69" s="32">
        <f t="shared" si="22"/>
        <v>0.3980973469884464</v>
      </c>
      <c r="Q69" s="32">
        <f t="shared" si="22"/>
        <v>-3.3312038128889938</v>
      </c>
      <c r="R69" s="32">
        <f t="shared" si="22"/>
        <v>-3.7293011598774402</v>
      </c>
    </row>
    <row r="70" spans="1:18">
      <c r="A70" s="23">
        <v>2</v>
      </c>
      <c r="B70" s="31">
        <f t="shared" si="16"/>
        <v>37.073402111128509</v>
      </c>
      <c r="C70" s="31">
        <f t="shared" si="17"/>
        <v>37.193199999999997</v>
      </c>
      <c r="D70" s="31">
        <f t="shared" si="18"/>
        <v>37.5</v>
      </c>
      <c r="F70" s="31">
        <f t="shared" si="19"/>
        <v>-0.11979788887148857</v>
      </c>
      <c r="G70" s="31">
        <f t="shared" si="20"/>
        <v>-0.42659788887149119</v>
      </c>
      <c r="H70" s="31">
        <f t="shared" si="21"/>
        <v>-0.30680000000000263</v>
      </c>
      <c r="I70" s="9">
        <v>9.8066499999999994</v>
      </c>
      <c r="J70" s="9">
        <v>1025</v>
      </c>
      <c r="K70" s="9">
        <f t="shared" si="24"/>
        <v>9.9484508583212516E-5</v>
      </c>
      <c r="L70" s="9">
        <f t="shared" si="25"/>
        <v>9.9484508583212516</v>
      </c>
      <c r="N70">
        <f t="shared" si="23"/>
        <v>373.06690718704692</v>
      </c>
      <c r="P70" s="32">
        <f t="shared" si="22"/>
        <v>-1.1918034103686344</v>
      </c>
      <c r="Q70" s="32">
        <f t="shared" si="22"/>
        <v>-4.2439881337016203</v>
      </c>
      <c r="R70" s="32">
        <f t="shared" si="22"/>
        <v>-3.052184723332986</v>
      </c>
    </row>
    <row r="71" spans="1:18">
      <c r="A71" s="23">
        <v>2.125</v>
      </c>
      <c r="B71" s="31">
        <f t="shared" si="16"/>
        <v>40.152526409785061</v>
      </c>
      <c r="C71" s="31">
        <f t="shared" si="17"/>
        <v>40.378284375</v>
      </c>
      <c r="D71" s="31">
        <f t="shared" si="18"/>
        <v>40.625</v>
      </c>
      <c r="F71" s="31">
        <f t="shared" si="19"/>
        <v>-0.22575796521493885</v>
      </c>
      <c r="G71" s="31">
        <f t="shared" si="20"/>
        <v>-0.47247359021493907</v>
      </c>
      <c r="H71" s="31">
        <f t="shared" si="21"/>
        <v>-0.24671562500000022</v>
      </c>
      <c r="I71" s="9">
        <v>9.8066499999999994</v>
      </c>
      <c r="J71" s="9">
        <v>1025</v>
      </c>
      <c r="K71" s="9">
        <f>1/(I71*J71)</f>
        <v>9.9484508583212516E-5</v>
      </c>
      <c r="L71" s="9">
        <f>K71*100000</f>
        <v>9.9484508583212516</v>
      </c>
      <c r="N71">
        <f t="shared" si="23"/>
        <v>404.15581611930082</v>
      </c>
      <c r="P71" s="32">
        <f t="shared" si="22"/>
        <v>-2.2459420228154179</v>
      </c>
      <c r="Q71" s="32">
        <f t="shared" si="22"/>
        <v>-4.7003802941079336</v>
      </c>
      <c r="R71" s="32">
        <f t="shared" si="22"/>
        <v>-2.4544382712925161</v>
      </c>
    </row>
  </sheetData>
  <mergeCells count="8">
    <mergeCell ref="A54:B54"/>
    <mergeCell ref="C54:D54"/>
    <mergeCell ref="E54:F54"/>
    <mergeCell ref="O2:AG2"/>
    <mergeCell ref="B3:J3"/>
    <mergeCell ref="P14:AG14"/>
    <mergeCell ref="P25:AG25"/>
    <mergeCell ref="A53:F53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opLeftCell="A22" workbookViewId="0">
      <selection activeCell="I64" sqref="I64:L71"/>
    </sheetView>
  </sheetViews>
  <sheetFormatPr baseColWidth="10" defaultColWidth="8.83203125" defaultRowHeight="14" x14ac:dyDescent="0"/>
  <cols>
    <col min="1" max="1" width="38.5" customWidth="1"/>
    <col min="2" max="2" width="17" customWidth="1"/>
    <col min="3" max="3" width="17.1640625" customWidth="1"/>
    <col min="4" max="4" width="17" customWidth="1"/>
    <col min="5" max="5" width="12.6640625" customWidth="1"/>
    <col min="6" max="6" width="17" customWidth="1"/>
    <col min="7" max="7" width="18.33203125" customWidth="1"/>
    <col min="8" max="8" width="20.1640625" customWidth="1"/>
    <col min="9" max="10" width="12.6640625" customWidth="1"/>
    <col min="11" max="11" width="14.6640625" customWidth="1"/>
    <col min="12" max="12" width="15.5" customWidth="1"/>
    <col min="13" max="13" width="14.6640625" customWidth="1"/>
    <col min="14" max="14" width="13.5" customWidth="1"/>
    <col min="15" max="15" width="13.6640625" customWidth="1"/>
    <col min="16" max="16" width="14.33203125" customWidth="1"/>
    <col min="17" max="17" width="19.83203125" customWidth="1"/>
    <col min="18" max="18" width="20.1640625" customWidth="1"/>
    <col min="19" max="19" width="17.5" customWidth="1"/>
  </cols>
  <sheetData>
    <row r="1" spans="1:33">
      <c r="A1" s="1">
        <v>42276</v>
      </c>
    </row>
    <row r="2" spans="1:33" ht="18">
      <c r="A2" t="s">
        <v>5</v>
      </c>
      <c r="O2" s="69" t="s">
        <v>26</v>
      </c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70"/>
    </row>
    <row r="3" spans="1:33">
      <c r="A3" s="3"/>
      <c r="B3" s="71" t="s">
        <v>25</v>
      </c>
      <c r="C3" s="71"/>
      <c r="D3" s="71"/>
      <c r="E3" s="71"/>
      <c r="F3" s="71"/>
      <c r="G3" s="71"/>
      <c r="H3" s="71"/>
      <c r="I3" s="71"/>
      <c r="J3" s="71"/>
      <c r="K3" s="14" t="s">
        <v>7</v>
      </c>
      <c r="L3" s="14" t="s">
        <v>23</v>
      </c>
      <c r="M3" s="14" t="s">
        <v>31</v>
      </c>
      <c r="P3" s="14" t="s">
        <v>18</v>
      </c>
      <c r="Q3" s="14" t="s">
        <v>33</v>
      </c>
      <c r="R3" s="14" t="s">
        <v>17</v>
      </c>
      <c r="S3" s="14" t="s">
        <v>62</v>
      </c>
      <c r="T3" s="14" t="s">
        <v>61</v>
      </c>
      <c r="U3" s="14" t="s">
        <v>60</v>
      </c>
      <c r="V3" s="14" t="s">
        <v>59</v>
      </c>
      <c r="W3" s="14" t="s">
        <v>58</v>
      </c>
      <c r="X3" s="14" t="s">
        <v>57</v>
      </c>
      <c r="Y3" s="14" t="s">
        <v>56</v>
      </c>
      <c r="Z3" s="14" t="s">
        <v>55</v>
      </c>
      <c r="AA3" s="19" t="s">
        <v>54</v>
      </c>
      <c r="AB3" s="19" t="s">
        <v>53</v>
      </c>
      <c r="AC3" s="19" t="s">
        <v>52</v>
      </c>
      <c r="AD3" s="19" t="s">
        <v>51</v>
      </c>
      <c r="AE3" s="19" t="s">
        <v>49</v>
      </c>
      <c r="AF3" s="19" t="s">
        <v>48</v>
      </c>
      <c r="AG3" s="19" t="s">
        <v>47</v>
      </c>
    </row>
    <row r="4" spans="1:33" ht="28">
      <c r="A4" s="15" t="s">
        <v>22</v>
      </c>
      <c r="B4" s="23">
        <v>0</v>
      </c>
      <c r="C4" s="23">
        <v>5</v>
      </c>
      <c r="D4" s="23">
        <v>10</v>
      </c>
      <c r="E4" s="23">
        <v>15</v>
      </c>
      <c r="F4" s="23">
        <v>20</v>
      </c>
      <c r="G4" s="23">
        <v>25</v>
      </c>
      <c r="H4" s="23">
        <v>30</v>
      </c>
      <c r="I4" s="23">
        <v>35</v>
      </c>
      <c r="J4" s="23">
        <v>40</v>
      </c>
      <c r="K4" s="14"/>
      <c r="L4" s="14"/>
      <c r="M4" s="14"/>
      <c r="P4" s="9">
        <v>65535</v>
      </c>
      <c r="Q4" s="24">
        <v>0</v>
      </c>
      <c r="R4" s="7">
        <f>P4*Q4</f>
        <v>0</v>
      </c>
      <c r="S4" s="10">
        <v>2.5</v>
      </c>
      <c r="T4" s="8">
        <f>S4 * R4/P4</f>
        <v>0</v>
      </c>
      <c r="U4" s="8">
        <f>T4*2</f>
        <v>0</v>
      </c>
      <c r="V4" s="9">
        <v>0</v>
      </c>
      <c r="W4" s="9">
        <v>70</v>
      </c>
      <c r="X4" s="9">
        <v>0.5</v>
      </c>
      <c r="Y4" s="9">
        <v>4.5</v>
      </c>
      <c r="Z4" s="7">
        <f xml:space="preserve"> (W4-V4)/(Y4-X4)*(U4-X4)+V4</f>
        <v>-8.75</v>
      </c>
      <c r="AA4" s="9">
        <v>0</v>
      </c>
      <c r="AB4" s="9">
        <v>1</v>
      </c>
      <c r="AC4" s="9">
        <v>9.8066499999999994</v>
      </c>
      <c r="AD4" s="9">
        <v>1025</v>
      </c>
      <c r="AE4" s="9">
        <f>1/(AC4*AD4)</f>
        <v>9.9484508583212516E-5</v>
      </c>
      <c r="AF4" s="9">
        <f>AE4*100000</f>
        <v>9.9484508583212516</v>
      </c>
      <c r="AG4" s="18">
        <f xml:space="preserve"> AF4* (Z4+AA4-AB4)</f>
        <v>-96.997395868632196</v>
      </c>
    </row>
    <row r="5" spans="1:33">
      <c r="A5" s="14" t="s">
        <v>0</v>
      </c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P5" s="9">
        <v>65535</v>
      </c>
      <c r="Q5" s="24">
        <v>0.1</v>
      </c>
      <c r="R5" s="7">
        <f t="shared" ref="R5:R11" si="0">P5*Q5</f>
        <v>6553.5</v>
      </c>
      <c r="S5" s="10">
        <v>2.5</v>
      </c>
      <c r="T5" s="8">
        <f t="shared" ref="T5:T11" si="1">S5 * R5/P5</f>
        <v>0.25</v>
      </c>
      <c r="U5" s="8">
        <f t="shared" ref="U5:U11" si="2">T5*2</f>
        <v>0.5</v>
      </c>
      <c r="V5" s="9">
        <v>0</v>
      </c>
      <c r="W5" s="9">
        <v>70</v>
      </c>
      <c r="X5" s="9">
        <v>0.5</v>
      </c>
      <c r="Y5" s="9">
        <v>4.5</v>
      </c>
      <c r="Z5" s="7">
        <f t="shared" ref="Z5:Z11" si="3" xml:space="preserve"> (W5-V5)/(Y5-X5)*(U5-X5)+V5</f>
        <v>0</v>
      </c>
      <c r="AA5" s="9">
        <v>0</v>
      </c>
      <c r="AB5" s="9">
        <v>1</v>
      </c>
      <c r="AC5" s="9">
        <v>9.8066499999999994</v>
      </c>
      <c r="AD5" s="9">
        <v>1025</v>
      </c>
      <c r="AE5" s="9">
        <f>1/(AC5*AD5)</f>
        <v>9.9484508583212516E-5</v>
      </c>
      <c r="AF5" s="9">
        <f>AE5*100000</f>
        <v>9.9484508583212516</v>
      </c>
      <c r="AG5" s="18">
        <f t="shared" ref="AG5:AG11" si="4" xml:space="preserve"> AF5* (Z5+AA5-AB5)</f>
        <v>-9.9484508583212516</v>
      </c>
    </row>
    <row r="6" spans="1:33">
      <c r="A6" s="23" t="s">
        <v>1</v>
      </c>
      <c r="B6" s="4"/>
      <c r="C6" s="4"/>
      <c r="D6" s="4"/>
      <c r="E6" s="4"/>
      <c r="F6" s="4"/>
      <c r="G6" s="4"/>
      <c r="H6" s="4"/>
      <c r="I6" s="4"/>
      <c r="J6" s="4"/>
      <c r="K6" s="3"/>
      <c r="L6" s="3"/>
      <c r="M6" s="3" t="s">
        <v>32</v>
      </c>
      <c r="P6" s="9">
        <v>65535</v>
      </c>
      <c r="Q6" s="24">
        <v>0.11142858</v>
      </c>
      <c r="R6" s="7">
        <f t="shared" si="0"/>
        <v>7302.4719902999996</v>
      </c>
      <c r="S6" s="10">
        <v>2.5</v>
      </c>
      <c r="T6" s="8">
        <f t="shared" si="1"/>
        <v>0.27857144999999994</v>
      </c>
      <c r="U6" s="8">
        <f t="shared" si="2"/>
        <v>0.55714289999999989</v>
      </c>
      <c r="V6" s="9">
        <v>0</v>
      </c>
      <c r="W6" s="9">
        <v>70</v>
      </c>
      <c r="X6" s="9">
        <v>0.5</v>
      </c>
      <c r="Y6" s="9">
        <v>4.5</v>
      </c>
      <c r="Z6" s="7">
        <f t="shared" si="3"/>
        <v>1.0000007499999981</v>
      </c>
      <c r="AA6" s="9">
        <v>0</v>
      </c>
      <c r="AB6" s="9">
        <v>1</v>
      </c>
      <c r="AC6" s="9">
        <v>9.8066499999999994</v>
      </c>
      <c r="AD6" s="9">
        <v>1025</v>
      </c>
      <c r="AE6" s="9">
        <f>1/(AC6*AD6)</f>
        <v>9.9484508583212516E-5</v>
      </c>
      <c r="AF6" s="9">
        <f>AE6*100000</f>
        <v>9.9484508583212516</v>
      </c>
      <c r="AG6" s="18">
        <f t="shared" si="4"/>
        <v>7.4613381249028709E-6</v>
      </c>
    </row>
    <row r="7" spans="1:33">
      <c r="A7" s="23" t="s">
        <v>2</v>
      </c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 t="s">
        <v>32</v>
      </c>
      <c r="P7" s="9">
        <v>65535</v>
      </c>
      <c r="Q7" s="24">
        <v>0.25</v>
      </c>
      <c r="R7" s="7">
        <f t="shared" si="0"/>
        <v>16383.75</v>
      </c>
      <c r="S7" s="10">
        <v>2.5</v>
      </c>
      <c r="T7" s="8">
        <f t="shared" si="1"/>
        <v>0.625</v>
      </c>
      <c r="U7" s="8">
        <f t="shared" si="2"/>
        <v>1.25</v>
      </c>
      <c r="V7" s="9">
        <v>0</v>
      </c>
      <c r="W7" s="9">
        <v>70</v>
      </c>
      <c r="X7" s="9">
        <v>0.5</v>
      </c>
      <c r="Y7" s="9">
        <v>4.5</v>
      </c>
      <c r="Z7" s="7">
        <f t="shared" si="3"/>
        <v>13.125</v>
      </c>
      <c r="AA7" s="9">
        <v>0</v>
      </c>
      <c r="AB7" s="9">
        <v>1</v>
      </c>
      <c r="AC7" s="9">
        <v>9.8066499999999994</v>
      </c>
      <c r="AD7" s="9">
        <v>1025</v>
      </c>
      <c r="AE7" s="9">
        <f t="shared" ref="AE7:AE11" si="5">1/(AC7*AD7)</f>
        <v>9.9484508583212516E-5</v>
      </c>
      <c r="AF7" s="9">
        <f t="shared" ref="AF7:AF11" si="6">AE7*100000</f>
        <v>9.9484508583212516</v>
      </c>
      <c r="AG7" s="18">
        <f t="shared" si="4"/>
        <v>120.62496665714518</v>
      </c>
    </row>
    <row r="8" spans="1:33">
      <c r="A8" s="23" t="s">
        <v>3</v>
      </c>
      <c r="B8" s="4"/>
      <c r="C8" s="4"/>
      <c r="D8" s="4"/>
      <c r="E8" s="4"/>
      <c r="F8" s="4"/>
      <c r="G8" s="4"/>
      <c r="H8" s="4"/>
      <c r="I8" s="4"/>
      <c r="J8" s="4"/>
      <c r="K8" s="3"/>
      <c r="L8" s="3"/>
      <c r="M8" s="3" t="s">
        <v>32</v>
      </c>
      <c r="P8" s="9">
        <v>65535</v>
      </c>
      <c r="Q8" s="24">
        <v>0.5</v>
      </c>
      <c r="R8" s="7">
        <f t="shared" si="0"/>
        <v>32767.5</v>
      </c>
      <c r="S8" s="10">
        <v>2.5</v>
      </c>
      <c r="T8" s="8">
        <f t="shared" si="1"/>
        <v>1.25</v>
      </c>
      <c r="U8" s="8">
        <f t="shared" si="2"/>
        <v>2.5</v>
      </c>
      <c r="V8" s="9">
        <v>0</v>
      </c>
      <c r="W8" s="9">
        <v>70</v>
      </c>
      <c r="X8" s="9">
        <v>0.5</v>
      </c>
      <c r="Y8" s="9">
        <v>4.5</v>
      </c>
      <c r="Z8" s="7">
        <f t="shared" si="3"/>
        <v>35</v>
      </c>
      <c r="AA8" s="9">
        <v>0</v>
      </c>
      <c r="AB8" s="9">
        <v>1</v>
      </c>
      <c r="AC8" s="9">
        <v>9.8066499999999994</v>
      </c>
      <c r="AD8" s="9">
        <v>1025</v>
      </c>
      <c r="AE8" s="9">
        <f t="shared" si="5"/>
        <v>9.9484508583212516E-5</v>
      </c>
      <c r="AF8" s="9">
        <f t="shared" si="6"/>
        <v>9.9484508583212516</v>
      </c>
      <c r="AG8" s="18">
        <f t="shared" si="4"/>
        <v>338.24732918292256</v>
      </c>
    </row>
    <row r="9" spans="1:33">
      <c r="A9" s="23" t="s">
        <v>4</v>
      </c>
      <c r="B9" s="4"/>
      <c r="C9" s="4"/>
      <c r="D9" s="4"/>
      <c r="E9" s="4"/>
      <c r="F9" s="4"/>
      <c r="G9" s="4"/>
      <c r="H9" s="4"/>
      <c r="I9" s="4"/>
      <c r="J9" s="4"/>
      <c r="K9" s="3"/>
      <c r="L9" s="3"/>
      <c r="M9" s="3" t="s">
        <v>32</v>
      </c>
      <c r="P9" s="9">
        <v>65535</v>
      </c>
      <c r="Q9" s="24">
        <v>0.75</v>
      </c>
      <c r="R9" s="7">
        <f t="shared" si="0"/>
        <v>49151.25</v>
      </c>
      <c r="S9" s="10">
        <v>2.5</v>
      </c>
      <c r="T9" s="8">
        <f t="shared" si="1"/>
        <v>1.875</v>
      </c>
      <c r="U9" s="8">
        <f t="shared" si="2"/>
        <v>3.75</v>
      </c>
      <c r="V9" s="9">
        <v>0</v>
      </c>
      <c r="W9" s="9">
        <v>70</v>
      </c>
      <c r="X9" s="9">
        <v>0.5</v>
      </c>
      <c r="Y9" s="9">
        <v>4.5</v>
      </c>
      <c r="Z9" s="7">
        <f t="shared" si="3"/>
        <v>56.875</v>
      </c>
      <c r="AA9" s="9">
        <v>0</v>
      </c>
      <c r="AB9" s="9">
        <v>1</v>
      </c>
      <c r="AC9" s="9">
        <v>9.8066499999999994</v>
      </c>
      <c r="AD9" s="9">
        <v>1025</v>
      </c>
      <c r="AE9" s="9">
        <f t="shared" si="5"/>
        <v>9.9484508583212516E-5</v>
      </c>
      <c r="AF9" s="9">
        <f t="shared" si="6"/>
        <v>9.9484508583212516</v>
      </c>
      <c r="AG9" s="18">
        <f t="shared" si="4"/>
        <v>555.86969170869997</v>
      </c>
    </row>
    <row r="10" spans="1:33">
      <c r="A10" s="14"/>
      <c r="B10" s="4"/>
      <c r="C10" s="4"/>
      <c r="D10" s="4"/>
      <c r="E10" s="4"/>
      <c r="F10" s="4"/>
      <c r="G10" s="4"/>
      <c r="H10" s="4"/>
      <c r="I10" s="4"/>
      <c r="J10" s="4"/>
      <c r="K10" s="3"/>
      <c r="L10" s="3"/>
      <c r="M10" s="3"/>
      <c r="P10" s="9">
        <v>65535</v>
      </c>
      <c r="Q10" s="24">
        <v>0.9</v>
      </c>
      <c r="R10" s="7">
        <f t="shared" si="0"/>
        <v>58981.5</v>
      </c>
      <c r="S10" s="10">
        <v>2.5</v>
      </c>
      <c r="T10" s="8">
        <f t="shared" si="1"/>
        <v>2.25</v>
      </c>
      <c r="U10" s="8">
        <f t="shared" si="2"/>
        <v>4.5</v>
      </c>
      <c r="V10" s="9">
        <v>0</v>
      </c>
      <c r="W10" s="9">
        <v>70</v>
      </c>
      <c r="X10" s="9">
        <v>0.5</v>
      </c>
      <c r="Y10" s="9">
        <v>4.5</v>
      </c>
      <c r="Z10" s="7">
        <f t="shared" si="3"/>
        <v>70</v>
      </c>
      <c r="AA10" s="9">
        <v>0</v>
      </c>
      <c r="AB10" s="9">
        <v>1</v>
      </c>
      <c r="AC10" s="9">
        <v>9.8066499999999994</v>
      </c>
      <c r="AD10" s="9">
        <v>1025</v>
      </c>
      <c r="AE10" s="9">
        <f t="shared" si="5"/>
        <v>9.9484508583212516E-5</v>
      </c>
      <c r="AF10" s="9">
        <f t="shared" si="6"/>
        <v>9.9484508583212516</v>
      </c>
      <c r="AG10" s="18">
        <f t="shared" si="4"/>
        <v>686.44310922416639</v>
      </c>
    </row>
    <row r="11" spans="1:33">
      <c r="A11" s="23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3" t="s">
        <v>8</v>
      </c>
      <c r="L11" s="3"/>
      <c r="M11" s="3" t="s">
        <v>32</v>
      </c>
      <c r="P11" s="9">
        <v>65535</v>
      </c>
      <c r="Q11" s="24">
        <v>1</v>
      </c>
      <c r="R11" s="7">
        <f t="shared" si="0"/>
        <v>65535</v>
      </c>
      <c r="S11" s="10">
        <v>2.5</v>
      </c>
      <c r="T11" s="8">
        <f t="shared" si="1"/>
        <v>2.5</v>
      </c>
      <c r="U11" s="8">
        <f t="shared" si="2"/>
        <v>5</v>
      </c>
      <c r="V11" s="9">
        <v>0</v>
      </c>
      <c r="W11" s="9">
        <v>70</v>
      </c>
      <c r="X11" s="9">
        <v>0.5</v>
      </c>
      <c r="Y11" s="9">
        <v>4.5</v>
      </c>
      <c r="Z11" s="7">
        <f t="shared" si="3"/>
        <v>78.75</v>
      </c>
      <c r="AA11" s="9">
        <v>0</v>
      </c>
      <c r="AB11" s="9">
        <v>1</v>
      </c>
      <c r="AC11" s="9">
        <v>9.8066499999999994</v>
      </c>
      <c r="AD11" s="9">
        <v>1025</v>
      </c>
      <c r="AE11" s="9">
        <f t="shared" si="5"/>
        <v>9.9484508583212516E-5</v>
      </c>
      <c r="AF11" s="9">
        <f t="shared" si="6"/>
        <v>9.9484508583212516</v>
      </c>
      <c r="AG11" s="18">
        <f t="shared" si="4"/>
        <v>773.49205423447734</v>
      </c>
    </row>
    <row r="12" spans="1:33">
      <c r="A12" s="17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3" t="s">
        <v>24</v>
      </c>
      <c r="L12" s="12">
        <v>21110001</v>
      </c>
      <c r="M12" s="3" t="s">
        <v>32</v>
      </c>
    </row>
    <row r="13" spans="1:33">
      <c r="A13" s="23" t="s">
        <v>9</v>
      </c>
      <c r="B13" s="4"/>
      <c r="C13" s="4"/>
      <c r="D13" s="4"/>
      <c r="E13" s="4"/>
      <c r="F13" s="4"/>
      <c r="G13" s="4"/>
      <c r="H13" s="4"/>
      <c r="I13" s="4"/>
      <c r="J13" s="4"/>
      <c r="K13" s="3" t="s">
        <v>24</v>
      </c>
      <c r="L13" s="13">
        <v>21110002</v>
      </c>
      <c r="M13" s="3" t="s">
        <v>32</v>
      </c>
    </row>
    <row r="14" spans="1:33" ht="18">
      <c r="A14" s="23" t="s">
        <v>10</v>
      </c>
      <c r="B14" s="4">
        <v>0.50800000000000001</v>
      </c>
      <c r="C14" s="4">
        <v>0.71199999999999997</v>
      </c>
      <c r="D14" s="4">
        <v>0.91700000000000004</v>
      </c>
      <c r="E14" s="4">
        <v>1.1240000000000001</v>
      </c>
      <c r="F14" s="4">
        <v>1.333</v>
      </c>
      <c r="G14" s="4">
        <v>1.534</v>
      </c>
      <c r="H14" s="4">
        <v>1.7330000000000001</v>
      </c>
      <c r="I14" s="4">
        <v>1.9330000000000001</v>
      </c>
      <c r="J14" s="4">
        <v>2.1240000000000001</v>
      </c>
      <c r="K14" s="3" t="s">
        <v>24</v>
      </c>
      <c r="L14" s="13">
        <v>21110003</v>
      </c>
      <c r="M14" s="3" t="s">
        <v>32</v>
      </c>
      <c r="P14" s="72" t="s">
        <v>27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</row>
    <row r="15" spans="1:33">
      <c r="A15" s="23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3" t="s">
        <v>24</v>
      </c>
      <c r="L15" s="13">
        <v>21110004</v>
      </c>
      <c r="M15" s="3" t="s">
        <v>32</v>
      </c>
      <c r="P15" s="14" t="s">
        <v>18</v>
      </c>
      <c r="Q15" s="14" t="s">
        <v>33</v>
      </c>
      <c r="R15" s="14" t="s">
        <v>17</v>
      </c>
      <c r="S15" s="14" t="s">
        <v>62</v>
      </c>
      <c r="T15" s="14" t="s">
        <v>61</v>
      </c>
      <c r="U15" s="14" t="s">
        <v>60</v>
      </c>
      <c r="V15" s="14" t="s">
        <v>59</v>
      </c>
      <c r="W15" s="14" t="s">
        <v>58</v>
      </c>
      <c r="X15" s="14" t="s">
        <v>57</v>
      </c>
      <c r="Y15" s="14" t="s">
        <v>56</v>
      </c>
      <c r="Z15" s="14" t="s">
        <v>55</v>
      </c>
      <c r="AA15" s="19" t="s">
        <v>54</v>
      </c>
      <c r="AB15" s="19" t="s">
        <v>53</v>
      </c>
      <c r="AC15" s="19" t="s">
        <v>52</v>
      </c>
      <c r="AD15" s="19" t="s">
        <v>51</v>
      </c>
      <c r="AE15" s="19" t="s">
        <v>49</v>
      </c>
      <c r="AF15" s="19" t="s">
        <v>48</v>
      </c>
      <c r="AG15" s="19" t="s">
        <v>47</v>
      </c>
    </row>
    <row r="16" spans="1:33">
      <c r="A16" s="23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3" t="s">
        <v>24</v>
      </c>
      <c r="L16" s="13">
        <v>21110005</v>
      </c>
      <c r="M16" s="3" t="s">
        <v>32</v>
      </c>
      <c r="P16" s="9">
        <v>65535</v>
      </c>
      <c r="Q16" s="24">
        <v>0</v>
      </c>
      <c r="R16" s="7">
        <f>P16*Q16</f>
        <v>0</v>
      </c>
      <c r="S16" s="10">
        <v>2.5</v>
      </c>
      <c r="T16" s="8">
        <f>S16 * R16/P16</f>
        <v>0</v>
      </c>
      <c r="U16" s="8">
        <f>T16*2</f>
        <v>0</v>
      </c>
      <c r="V16" s="9">
        <v>0</v>
      </c>
      <c r="W16" s="9">
        <v>100</v>
      </c>
      <c r="X16" s="9">
        <v>0.5</v>
      </c>
      <c r="Y16" s="9">
        <v>4.5</v>
      </c>
      <c r="Z16" s="7">
        <f xml:space="preserve"> (W16-V16)/(Y16-X16)*(U16-X16)+V16</f>
        <v>-12.5</v>
      </c>
      <c r="AA16" s="9">
        <v>1</v>
      </c>
      <c r="AB16" s="9">
        <v>1</v>
      </c>
      <c r="AC16" s="9">
        <v>9.8066499999999994</v>
      </c>
      <c r="AD16" s="9">
        <v>1025</v>
      </c>
      <c r="AE16" s="9">
        <f t="shared" ref="AE16:AE23" si="7">1/(AC16*AD16)</f>
        <v>9.9484508583212516E-5</v>
      </c>
      <c r="AF16" s="9">
        <f t="shared" ref="AF16:AF23" si="8">AE16*100000</f>
        <v>9.9484508583212516</v>
      </c>
      <c r="AG16" s="18">
        <f t="shared" ref="AG16:AG23" si="9" xml:space="preserve"> AF16* (Z16+AA16-AB16)</f>
        <v>-124.35563572901565</v>
      </c>
    </row>
    <row r="17" spans="1:33">
      <c r="A17" s="15" t="s">
        <v>30</v>
      </c>
      <c r="B17" s="23">
        <v>0</v>
      </c>
      <c r="C17" s="23">
        <v>5</v>
      </c>
      <c r="D17" s="23">
        <v>10</v>
      </c>
      <c r="E17" s="23">
        <v>15</v>
      </c>
      <c r="F17" s="23">
        <v>20</v>
      </c>
      <c r="G17" s="23">
        <v>25</v>
      </c>
      <c r="H17" s="23">
        <v>30</v>
      </c>
      <c r="I17" s="23">
        <v>35</v>
      </c>
      <c r="J17" s="23">
        <v>40</v>
      </c>
      <c r="K17" s="14"/>
      <c r="L17" s="14"/>
      <c r="M17" s="14"/>
      <c r="P17" s="9">
        <v>65535</v>
      </c>
      <c r="Q17" s="24">
        <v>0.1</v>
      </c>
      <c r="R17" s="7">
        <f t="shared" ref="R17:R23" si="10">P17*Q17</f>
        <v>6553.5</v>
      </c>
      <c r="S17" s="10">
        <v>2.5</v>
      </c>
      <c r="T17" s="8">
        <f t="shared" ref="T17:T23" si="11">S17 * R17/P17</f>
        <v>0.25</v>
      </c>
      <c r="U17" s="8">
        <f t="shared" ref="U17:U22" si="12">T17*2</f>
        <v>0.5</v>
      </c>
      <c r="V17" s="9">
        <v>0</v>
      </c>
      <c r="W17" s="9">
        <v>100</v>
      </c>
      <c r="X17" s="9">
        <v>0.5</v>
      </c>
      <c r="Y17" s="9">
        <v>4.5</v>
      </c>
      <c r="Z17" s="7">
        <f t="shared" ref="Z17:Z23" si="13" xml:space="preserve"> (W17-V17)/(Y17-X17)*(U17-X17)+V17</f>
        <v>0</v>
      </c>
      <c r="AA17" s="9">
        <v>1</v>
      </c>
      <c r="AB17" s="9">
        <v>1</v>
      </c>
      <c r="AC17" s="9">
        <v>9.8066499999999994</v>
      </c>
      <c r="AD17" s="9">
        <v>1025</v>
      </c>
      <c r="AE17" s="9">
        <f t="shared" si="7"/>
        <v>9.9484508583212516E-5</v>
      </c>
      <c r="AF17" s="9">
        <f t="shared" si="8"/>
        <v>9.9484508583212516</v>
      </c>
      <c r="AG17" s="18">
        <f t="shared" si="9"/>
        <v>0</v>
      </c>
    </row>
    <row r="18" spans="1:33">
      <c r="A18" s="2"/>
      <c r="B18" s="2"/>
      <c r="C18" s="2"/>
      <c r="D18" s="2"/>
      <c r="E18" s="2"/>
      <c r="F18" s="2"/>
      <c r="G18" s="2"/>
      <c r="H18" s="2"/>
      <c r="I18" s="2"/>
      <c r="J18" s="2"/>
      <c r="P18" s="9">
        <v>65535</v>
      </c>
      <c r="Q18" s="24">
        <v>0.11142857</v>
      </c>
      <c r="R18" s="7">
        <f t="shared" si="10"/>
        <v>7302.4713349500007</v>
      </c>
      <c r="S18" s="10">
        <v>2.5</v>
      </c>
      <c r="T18" s="8">
        <f t="shared" si="11"/>
        <v>0.27857142499999998</v>
      </c>
      <c r="U18" s="8">
        <f t="shared" si="12"/>
        <v>0.55714284999999997</v>
      </c>
      <c r="V18" s="9">
        <v>0</v>
      </c>
      <c r="W18" s="9">
        <v>100</v>
      </c>
      <c r="X18" s="9">
        <v>0.5</v>
      </c>
      <c r="Y18" s="9">
        <v>4.5</v>
      </c>
      <c r="Z18" s="7">
        <f t="shared" si="13"/>
        <v>1.4285712499999992</v>
      </c>
      <c r="AA18" s="9">
        <v>1</v>
      </c>
      <c r="AB18" s="9">
        <v>1</v>
      </c>
      <c r="AC18" s="9">
        <v>9.8066499999999994</v>
      </c>
      <c r="AD18" s="9">
        <v>1025</v>
      </c>
      <c r="AE18" s="9">
        <f t="shared" si="7"/>
        <v>9.9484508583212516E-5</v>
      </c>
      <c r="AF18" s="9">
        <f t="shared" si="8"/>
        <v>9.9484508583212516</v>
      </c>
      <c r="AG18" s="18">
        <f t="shared" si="9"/>
        <v>14.212070878235556</v>
      </c>
    </row>
    <row r="19" spans="1:33">
      <c r="A19" s="2"/>
      <c r="B19" s="2"/>
      <c r="C19" s="2"/>
      <c r="D19" s="2"/>
      <c r="E19" s="2"/>
      <c r="F19" s="2"/>
      <c r="G19" s="2"/>
      <c r="H19" s="2"/>
      <c r="I19" s="2"/>
      <c r="J19" s="2"/>
      <c r="P19" s="9">
        <v>65535</v>
      </c>
      <c r="Q19" s="24">
        <v>0.25</v>
      </c>
      <c r="R19" s="7">
        <f t="shared" si="10"/>
        <v>16383.75</v>
      </c>
      <c r="S19" s="10">
        <v>2.5</v>
      </c>
      <c r="T19" s="8">
        <f t="shared" si="11"/>
        <v>0.625</v>
      </c>
      <c r="U19" s="8">
        <f t="shared" si="12"/>
        <v>1.25</v>
      </c>
      <c r="V19" s="9">
        <v>0</v>
      </c>
      <c r="W19" s="9">
        <v>100</v>
      </c>
      <c r="X19" s="9">
        <v>0.5</v>
      </c>
      <c r="Y19" s="9">
        <v>4.5</v>
      </c>
      <c r="Z19" s="7">
        <f t="shared" si="13"/>
        <v>18.75</v>
      </c>
      <c r="AA19" s="9">
        <v>1</v>
      </c>
      <c r="AB19" s="9">
        <v>1</v>
      </c>
      <c r="AC19" s="9">
        <v>9.8066499999999994</v>
      </c>
      <c r="AD19" s="9">
        <v>1025</v>
      </c>
      <c r="AE19" s="9">
        <f t="shared" si="7"/>
        <v>9.9484508583212516E-5</v>
      </c>
      <c r="AF19" s="9">
        <f t="shared" si="8"/>
        <v>9.9484508583212516</v>
      </c>
      <c r="AG19" s="18">
        <f t="shared" si="9"/>
        <v>186.53345359352346</v>
      </c>
    </row>
    <row r="20" spans="1:33">
      <c r="A20" s="2"/>
      <c r="B20" s="2"/>
      <c r="C20" s="2"/>
      <c r="D20" s="2"/>
      <c r="E20" s="2"/>
      <c r="F20" s="2"/>
      <c r="G20" s="2"/>
      <c r="H20" s="2"/>
      <c r="I20" s="2"/>
      <c r="J20" s="2"/>
      <c r="P20" s="9">
        <v>65535</v>
      </c>
      <c r="Q20" s="24">
        <v>0.5</v>
      </c>
      <c r="R20" s="7">
        <f t="shared" si="10"/>
        <v>32767.5</v>
      </c>
      <c r="S20" s="10">
        <v>2.5</v>
      </c>
      <c r="T20" s="8">
        <f t="shared" si="11"/>
        <v>1.25</v>
      </c>
      <c r="U20" s="8">
        <f t="shared" si="12"/>
        <v>2.5</v>
      </c>
      <c r="V20" s="9">
        <v>0</v>
      </c>
      <c r="W20" s="9">
        <v>100</v>
      </c>
      <c r="X20" s="9">
        <v>0.5</v>
      </c>
      <c r="Y20" s="9">
        <v>4.5</v>
      </c>
      <c r="Z20" s="7">
        <f t="shared" si="13"/>
        <v>50</v>
      </c>
      <c r="AA20" s="9">
        <v>1</v>
      </c>
      <c r="AB20" s="9">
        <v>1</v>
      </c>
      <c r="AC20" s="9">
        <v>9.8066499999999994</v>
      </c>
      <c r="AD20" s="9">
        <v>1025</v>
      </c>
      <c r="AE20" s="9">
        <f t="shared" si="7"/>
        <v>9.9484508583212516E-5</v>
      </c>
      <c r="AF20" s="9">
        <f t="shared" si="8"/>
        <v>9.9484508583212516</v>
      </c>
      <c r="AG20" s="18">
        <f t="shared" si="9"/>
        <v>497.42254291606258</v>
      </c>
    </row>
    <row r="21" spans="1:33">
      <c r="A21" s="2"/>
      <c r="B21" s="2"/>
      <c r="C21" s="2"/>
      <c r="D21" s="2"/>
      <c r="E21" s="2"/>
      <c r="F21" s="2"/>
      <c r="G21" s="2"/>
      <c r="H21" s="2"/>
      <c r="I21" s="2"/>
      <c r="J21" s="2"/>
      <c r="P21" s="9">
        <v>65535</v>
      </c>
      <c r="Q21" s="24">
        <v>0.75</v>
      </c>
      <c r="R21" s="7">
        <f t="shared" si="10"/>
        <v>49151.25</v>
      </c>
      <c r="S21" s="10">
        <v>2.5</v>
      </c>
      <c r="T21" s="8">
        <f t="shared" si="11"/>
        <v>1.875</v>
      </c>
      <c r="U21" s="8">
        <f t="shared" si="12"/>
        <v>3.75</v>
      </c>
      <c r="V21" s="9">
        <v>0</v>
      </c>
      <c r="W21" s="9">
        <v>100</v>
      </c>
      <c r="X21" s="9">
        <v>0.5</v>
      </c>
      <c r="Y21" s="9">
        <v>4.5</v>
      </c>
      <c r="Z21" s="7">
        <f t="shared" si="13"/>
        <v>81.25</v>
      </c>
      <c r="AA21" s="9">
        <v>1</v>
      </c>
      <c r="AB21" s="9">
        <v>1</v>
      </c>
      <c r="AC21" s="9">
        <v>9.8066499999999994</v>
      </c>
      <c r="AD21" s="9">
        <v>1025</v>
      </c>
      <c r="AE21" s="9">
        <f t="shared" si="7"/>
        <v>9.9484508583212516E-5</v>
      </c>
      <c r="AF21" s="9">
        <f t="shared" si="8"/>
        <v>9.9484508583212516</v>
      </c>
      <c r="AG21" s="18">
        <f t="shared" si="9"/>
        <v>808.31163223860165</v>
      </c>
    </row>
    <row r="22" spans="1:33">
      <c r="A22" t="s">
        <v>13</v>
      </c>
      <c r="N22" t="s">
        <v>29</v>
      </c>
      <c r="P22" s="9">
        <v>65535</v>
      </c>
      <c r="Q22" s="24">
        <v>0.9</v>
      </c>
      <c r="R22" s="7">
        <f t="shared" si="10"/>
        <v>58981.5</v>
      </c>
      <c r="S22" s="10">
        <v>2.5</v>
      </c>
      <c r="T22" s="8">
        <f t="shared" si="11"/>
        <v>2.25</v>
      </c>
      <c r="U22" s="8">
        <f t="shared" si="12"/>
        <v>4.5</v>
      </c>
      <c r="V22" s="9">
        <v>0</v>
      </c>
      <c r="W22" s="9">
        <v>100</v>
      </c>
      <c r="X22" s="9">
        <v>0.5</v>
      </c>
      <c r="Y22" s="9">
        <v>4.5</v>
      </c>
      <c r="Z22" s="7">
        <f xml:space="preserve"> (W22-V22)/(Y22-X22)*(U22-X22)+V22</f>
        <v>100</v>
      </c>
      <c r="AA22" s="9">
        <v>1</v>
      </c>
      <c r="AB22" s="9">
        <v>1</v>
      </c>
      <c r="AC22" s="9">
        <v>9.8066499999999994</v>
      </c>
      <c r="AD22" s="9">
        <v>1025</v>
      </c>
      <c r="AE22" s="9">
        <f t="shared" si="7"/>
        <v>9.9484508583212516E-5</v>
      </c>
      <c r="AF22" s="9">
        <f t="shared" si="8"/>
        <v>9.9484508583212516</v>
      </c>
      <c r="AG22" s="18">
        <f t="shared" si="9"/>
        <v>994.84508583212516</v>
      </c>
    </row>
    <row r="23" spans="1:33">
      <c r="A23" t="s">
        <v>14</v>
      </c>
      <c r="N23" s="11" t="s">
        <v>19</v>
      </c>
      <c r="P23" s="9">
        <v>65535</v>
      </c>
      <c r="Q23" s="24">
        <v>1</v>
      </c>
      <c r="R23" s="7">
        <f t="shared" si="10"/>
        <v>65535</v>
      </c>
      <c r="S23" s="10">
        <v>2.5</v>
      </c>
      <c r="T23" s="8">
        <f t="shared" si="11"/>
        <v>2.5</v>
      </c>
      <c r="U23" s="8">
        <f>T23*2</f>
        <v>5</v>
      </c>
      <c r="V23" s="9">
        <v>0</v>
      </c>
      <c r="W23" s="9">
        <v>100</v>
      </c>
      <c r="X23" s="9">
        <v>0.5</v>
      </c>
      <c r="Y23" s="9">
        <v>4.5</v>
      </c>
      <c r="Z23" s="7">
        <f t="shared" si="13"/>
        <v>112.5</v>
      </c>
      <c r="AA23" s="9">
        <v>1</v>
      </c>
      <c r="AB23" s="9">
        <v>1</v>
      </c>
      <c r="AC23" s="9">
        <v>9.8066499999999994</v>
      </c>
      <c r="AD23" s="9">
        <v>1025</v>
      </c>
      <c r="AE23" s="9">
        <f t="shared" si="7"/>
        <v>9.9484508583212516E-5</v>
      </c>
      <c r="AF23" s="9">
        <f t="shared" si="8"/>
        <v>9.9484508583212516</v>
      </c>
      <c r="AG23" s="18">
        <f t="shared" si="9"/>
        <v>1119.2007215611409</v>
      </c>
    </row>
    <row r="24" spans="1:33">
      <c r="A24" t="s">
        <v>16</v>
      </c>
      <c r="N24" s="6" t="s">
        <v>20</v>
      </c>
    </row>
    <row r="25" spans="1:33" ht="18">
      <c r="A25" t="s">
        <v>15</v>
      </c>
      <c r="N25" s="21" t="s">
        <v>28</v>
      </c>
      <c r="P25" s="73" t="s">
        <v>67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</row>
    <row r="26" spans="1:33" ht="126">
      <c r="P26" s="27" t="s">
        <v>39</v>
      </c>
      <c r="Q26" s="20" t="s">
        <v>40</v>
      </c>
      <c r="R26" s="28" t="s">
        <v>38</v>
      </c>
      <c r="S26" s="9" t="s">
        <v>41</v>
      </c>
      <c r="T26" s="28" t="s">
        <v>35</v>
      </c>
      <c r="U26" s="28" t="s">
        <v>34</v>
      </c>
      <c r="V26" s="27" t="s">
        <v>63</v>
      </c>
      <c r="W26" s="27" t="s">
        <v>63</v>
      </c>
      <c r="X26" s="27" t="s">
        <v>63</v>
      </c>
      <c r="Y26" s="27" t="s">
        <v>63</v>
      </c>
      <c r="Z26" s="28" t="s">
        <v>44</v>
      </c>
      <c r="AA26" s="27" t="s">
        <v>63</v>
      </c>
      <c r="AB26" s="27" t="s">
        <v>64</v>
      </c>
      <c r="AC26" s="27" t="s">
        <v>65</v>
      </c>
      <c r="AD26" s="27" t="s">
        <v>66</v>
      </c>
      <c r="AE26" s="27" t="s">
        <v>50</v>
      </c>
      <c r="AF26" s="27" t="s">
        <v>46</v>
      </c>
      <c r="AG26" s="28" t="s">
        <v>45</v>
      </c>
    </row>
    <row r="27" spans="1:33" ht="42">
      <c r="P27" s="9">
        <v>65535</v>
      </c>
      <c r="Q27" s="20" t="s">
        <v>28</v>
      </c>
      <c r="R27" s="7" t="s">
        <v>42</v>
      </c>
      <c r="S27" s="10">
        <v>2.5</v>
      </c>
      <c r="T27" s="28" t="s">
        <v>36</v>
      </c>
      <c r="U27" s="28" t="s">
        <v>37</v>
      </c>
      <c r="V27" s="9">
        <v>0</v>
      </c>
      <c r="W27" s="9">
        <v>100</v>
      </c>
      <c r="X27" s="9">
        <v>0.5</v>
      </c>
      <c r="Y27" s="9">
        <v>4.5</v>
      </c>
      <c r="Z27" s="28" t="s">
        <v>43</v>
      </c>
      <c r="AA27" s="9">
        <v>1</v>
      </c>
      <c r="AB27" s="9">
        <v>1</v>
      </c>
      <c r="AC27" s="9">
        <v>9.8066499999999994</v>
      </c>
      <c r="AD27" s="9">
        <v>1025</v>
      </c>
      <c r="AE27" s="9">
        <f t="shared" ref="AE27" si="14">1/(AC27*AD27)</f>
        <v>9.9484508583212516E-5</v>
      </c>
      <c r="AF27" s="9">
        <f t="shared" ref="AF27" si="15">AE27*100000</f>
        <v>9.9484508583212516</v>
      </c>
      <c r="AG27" s="7" t="s">
        <v>105</v>
      </c>
    </row>
    <row r="28" spans="1:33">
      <c r="P28" s="26"/>
      <c r="T28" s="25"/>
      <c r="U28" s="25"/>
      <c r="Z28" s="25"/>
    </row>
    <row r="29" spans="1:33">
      <c r="P29" s="26"/>
      <c r="T29" s="25"/>
      <c r="U29" s="25"/>
      <c r="Z29" s="25"/>
    </row>
    <row r="53" spans="1:18" ht="20">
      <c r="A53" s="74" t="s">
        <v>79</v>
      </c>
      <c r="B53" s="75"/>
      <c r="C53" s="75"/>
      <c r="D53" s="75"/>
      <c r="E53" s="75"/>
      <c r="F53" s="76"/>
    </row>
    <row r="54" spans="1:18" ht="18">
      <c r="A54" s="63" t="s">
        <v>70</v>
      </c>
      <c r="B54" s="64"/>
      <c r="C54" s="65" t="s">
        <v>74</v>
      </c>
      <c r="D54" s="66"/>
      <c r="E54" s="65" t="s">
        <v>75</v>
      </c>
      <c r="F54" s="66"/>
    </row>
    <row r="55" spans="1:18" ht="18">
      <c r="A55" s="46" t="s">
        <v>71</v>
      </c>
      <c r="B55" s="47">
        <f>SLOPE(B4:J4,B14:J14)</f>
        <v>24.649654898979648</v>
      </c>
      <c r="C55" s="46" t="s">
        <v>68</v>
      </c>
      <c r="D55" s="47">
        <v>0.54210000000000003</v>
      </c>
      <c r="E55" s="46" t="s">
        <v>80</v>
      </c>
      <c r="F55" s="47">
        <v>25</v>
      </c>
    </row>
    <row r="56" spans="1:18" ht="18">
      <c r="A56" s="48" t="s">
        <v>72</v>
      </c>
      <c r="B56" s="49">
        <f>INTERCEPT(B4:J4,B14:J14)</f>
        <v>-12.641620787337722</v>
      </c>
      <c r="C56" s="48" t="s">
        <v>69</v>
      </c>
      <c r="D56" s="49">
        <v>23.221</v>
      </c>
      <c r="E56" s="48" t="s">
        <v>81</v>
      </c>
      <c r="F56" s="49">
        <v>-12.5</v>
      </c>
    </row>
    <row r="57" spans="1:18" ht="18">
      <c r="A57" s="48"/>
      <c r="B57" s="50"/>
      <c r="C57" s="48" t="s">
        <v>73</v>
      </c>
      <c r="D57" s="49">
        <v>-11.85</v>
      </c>
      <c r="E57" s="50"/>
      <c r="F57" s="49"/>
    </row>
    <row r="58" spans="1:18" ht="20">
      <c r="A58" s="51" t="s">
        <v>94</v>
      </c>
      <c r="B58" s="52">
        <f>CORREL(B14:J14,B4:J4)^2</f>
        <v>0.99987216821894442</v>
      </c>
      <c r="C58" s="51"/>
      <c r="D58" s="53">
        <v>0.99997000000000003</v>
      </c>
      <c r="E58" s="51"/>
      <c r="F58" s="53"/>
    </row>
    <row r="60" spans="1:18" ht="23">
      <c r="A60" s="33"/>
      <c r="B60" s="33"/>
      <c r="C60" s="33"/>
      <c r="D60" s="34" t="s">
        <v>97</v>
      </c>
      <c r="E60" s="34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2" spans="1:18" s="25" customFormat="1" ht="90">
      <c r="A62" s="42"/>
      <c r="B62" s="42" t="s">
        <v>82</v>
      </c>
      <c r="C62" s="42" t="s">
        <v>83</v>
      </c>
      <c r="D62" s="43" t="s">
        <v>84</v>
      </c>
      <c r="E62" s="42"/>
      <c r="F62" s="42" t="s">
        <v>85</v>
      </c>
      <c r="G62" s="42" t="s">
        <v>86</v>
      </c>
      <c r="H62" s="42" t="s">
        <v>87</v>
      </c>
      <c r="I62" s="44" t="s">
        <v>52</v>
      </c>
      <c r="J62" s="44" t="s">
        <v>51</v>
      </c>
      <c r="K62" s="44" t="s">
        <v>49</v>
      </c>
      <c r="L62" s="44" t="s">
        <v>48</v>
      </c>
      <c r="M62" s="42"/>
      <c r="N62" s="42" t="s">
        <v>78</v>
      </c>
      <c r="O62" s="42"/>
      <c r="P62" s="42" t="s">
        <v>88</v>
      </c>
      <c r="Q62" s="42" t="s">
        <v>89</v>
      </c>
      <c r="R62" s="42" t="s">
        <v>95</v>
      </c>
    </row>
    <row r="63" spans="1:18">
      <c r="A63" t="s">
        <v>76</v>
      </c>
      <c r="I63" s="30"/>
      <c r="J63" s="30"/>
      <c r="K63" s="30"/>
      <c r="L63" s="30"/>
      <c r="R63" s="19"/>
    </row>
    <row r="64" spans="1:18">
      <c r="A64" s="23">
        <v>0.5</v>
      </c>
      <c r="B64" s="31">
        <f t="shared" ref="B64:B71" si="16">A64*B$55+B$56</f>
        <v>-0.31679333784789776</v>
      </c>
      <c r="C64" s="31">
        <f t="shared" ref="C64:C71" si="17">A64^2*D$55+A64*D$56+D$57</f>
        <v>-0.10397500000000015</v>
      </c>
      <c r="D64" s="31">
        <f t="shared" ref="D64:D71" si="18">A64*F$55+F$56</f>
        <v>0</v>
      </c>
      <c r="F64" s="31">
        <f t="shared" ref="F64:F71" si="19">B64-C64</f>
        <v>-0.21281833784789761</v>
      </c>
      <c r="G64" s="31">
        <f t="shared" ref="G64:G71" si="20">B64-D64</f>
        <v>-0.31679333784789776</v>
      </c>
      <c r="H64" s="31">
        <f t="shared" ref="H64:H71" si="21">C64-D64</f>
        <v>-0.10397500000000015</v>
      </c>
      <c r="I64" s="9">
        <v>9.8066499999999994</v>
      </c>
      <c r="J64" s="9">
        <v>1025</v>
      </c>
      <c r="K64" s="9">
        <f>1/(I64*J64)</f>
        <v>9.9484508583212516E-5</v>
      </c>
      <c r="L64" s="9">
        <f>K64*100000</f>
        <v>9.9484508583212516</v>
      </c>
      <c r="N64">
        <f>(A64*F$55+F$56)*L64</f>
        <v>0</v>
      </c>
      <c r="P64" s="32">
        <f t="shared" ref="P64:R71" si="22">$L64*F64</f>
        <v>-2.1172127758294192</v>
      </c>
      <c r="Q64" s="32">
        <f t="shared" si="22"/>
        <v>-3.1516029538233727</v>
      </c>
      <c r="R64" s="32">
        <f t="shared" si="22"/>
        <v>-1.0343901779939537</v>
      </c>
    </row>
    <row r="65" spans="1:18">
      <c r="A65" s="23">
        <v>0.75</v>
      </c>
      <c r="B65" s="31">
        <f t="shared" si="16"/>
        <v>5.8456203868970142</v>
      </c>
      <c r="C65" s="31">
        <f t="shared" si="17"/>
        <v>5.8706812499999987</v>
      </c>
      <c r="D65" s="31">
        <f t="shared" si="18"/>
        <v>6.25</v>
      </c>
      <c r="F65" s="31">
        <f t="shared" si="19"/>
        <v>-2.5060863102984499E-2</v>
      </c>
      <c r="G65" s="31">
        <f t="shared" si="20"/>
        <v>-0.40437961310298576</v>
      </c>
      <c r="H65" s="31">
        <f t="shared" si="21"/>
        <v>-0.37931875000000126</v>
      </c>
      <c r="I65" s="9">
        <v>9.8066499999999994</v>
      </c>
      <c r="J65" s="9">
        <v>1025</v>
      </c>
      <c r="K65" s="9">
        <f>1/(I65*J65)</f>
        <v>9.9484508583212516E-5</v>
      </c>
      <c r="L65" s="9">
        <f>K65*100000</f>
        <v>9.9484508583212516</v>
      </c>
      <c r="N65">
        <f t="shared" ref="N65:N71" si="23">(A65*F$55+F$56)*L65</f>
        <v>62.177817864507823</v>
      </c>
      <c r="P65" s="32">
        <f t="shared" si="22"/>
        <v>-0.24931676504715752</v>
      </c>
      <c r="Q65" s="32">
        <f t="shared" si="22"/>
        <v>-4.0229507090620142</v>
      </c>
      <c r="R65" s="32">
        <f t="shared" si="22"/>
        <v>-3.7736339440148567</v>
      </c>
    </row>
    <row r="66" spans="1:18">
      <c r="A66" s="23">
        <v>1</v>
      </c>
      <c r="B66" s="31">
        <f t="shared" si="16"/>
        <v>12.008034111641926</v>
      </c>
      <c r="C66" s="31">
        <f t="shared" si="17"/>
        <v>11.913100000000002</v>
      </c>
      <c r="D66" s="31">
        <f t="shared" si="18"/>
        <v>12.5</v>
      </c>
      <c r="F66" s="31">
        <f t="shared" si="19"/>
        <v>9.4934111641924446E-2</v>
      </c>
      <c r="G66" s="31">
        <f t="shared" si="20"/>
        <v>-0.49196588835807376</v>
      </c>
      <c r="H66" s="31">
        <f t="shared" si="21"/>
        <v>-0.5868999999999982</v>
      </c>
      <c r="I66" s="9">
        <v>9.8066499999999994</v>
      </c>
      <c r="J66" s="9">
        <v>1025</v>
      </c>
      <c r="K66" s="9">
        <f>1/(I66*J66)</f>
        <v>9.9484508583212516E-5</v>
      </c>
      <c r="L66" s="9">
        <f>K66*100000</f>
        <v>9.9484508583212516</v>
      </c>
      <c r="N66">
        <f t="shared" si="23"/>
        <v>124.35563572901565</v>
      </c>
      <c r="P66" s="32">
        <f t="shared" si="22"/>
        <v>0.94444734444806877</v>
      </c>
      <c r="Q66" s="32">
        <f t="shared" si="22"/>
        <v>-4.8942984643006557</v>
      </c>
      <c r="R66" s="32">
        <f t="shared" si="22"/>
        <v>-5.8387458087487243</v>
      </c>
    </row>
    <row r="67" spans="1:18">
      <c r="A67" s="23">
        <v>1.25</v>
      </c>
      <c r="B67" s="31">
        <f t="shared" si="16"/>
        <v>18.170447836386838</v>
      </c>
      <c r="C67" s="31">
        <f t="shared" si="17"/>
        <v>18.023281250000004</v>
      </c>
      <c r="D67" s="31">
        <f t="shared" si="18"/>
        <v>18.75</v>
      </c>
      <c r="F67" s="31">
        <f t="shared" si="19"/>
        <v>0.14716658638683455</v>
      </c>
      <c r="G67" s="31">
        <f t="shared" si="20"/>
        <v>-0.57955216361316175</v>
      </c>
      <c r="H67" s="31">
        <f t="shared" si="21"/>
        <v>-0.72671874999999631</v>
      </c>
      <c r="I67" s="9">
        <v>9.8066499999999994</v>
      </c>
      <c r="J67" s="9">
        <v>1025</v>
      </c>
      <c r="K67" s="9">
        <f t="shared" ref="K67:K70" si="24">1/(I67*J67)</f>
        <v>9.9484508583212516E-5</v>
      </c>
      <c r="L67" s="9">
        <f t="shared" ref="L67:L70" si="25">K67*100000</f>
        <v>9.9484508583212516</v>
      </c>
      <c r="N67">
        <f t="shared" si="23"/>
        <v>186.53345359352346</v>
      </c>
      <c r="P67" s="32">
        <f t="shared" si="22"/>
        <v>1.4640795526563128</v>
      </c>
      <c r="Q67" s="32">
        <f t="shared" si="22"/>
        <v>-5.7656462195392972</v>
      </c>
      <c r="R67" s="32">
        <f t="shared" si="22"/>
        <v>-7.2297257721956107</v>
      </c>
    </row>
    <row r="68" spans="1:18">
      <c r="A68" s="23">
        <v>1.5</v>
      </c>
      <c r="B68" s="31">
        <f t="shared" si="16"/>
        <v>24.33286156113175</v>
      </c>
      <c r="C68" s="31">
        <f t="shared" si="17"/>
        <v>24.201224999999994</v>
      </c>
      <c r="D68" s="31">
        <f t="shared" si="18"/>
        <v>25</v>
      </c>
      <c r="F68" s="31">
        <f t="shared" si="19"/>
        <v>0.13163656113175648</v>
      </c>
      <c r="G68" s="31">
        <f t="shared" si="20"/>
        <v>-0.66713843886824975</v>
      </c>
      <c r="H68" s="31">
        <f t="shared" si="21"/>
        <v>-0.79877500000000623</v>
      </c>
      <c r="I68" s="9">
        <v>9.8066499999999994</v>
      </c>
      <c r="J68" s="9">
        <v>1025</v>
      </c>
      <c r="K68" s="9">
        <f t="shared" si="24"/>
        <v>9.9484508583212516E-5</v>
      </c>
      <c r="L68" s="9">
        <f t="shared" si="25"/>
        <v>9.9484508583212516</v>
      </c>
      <c r="N68">
        <f t="shared" si="23"/>
        <v>248.71127145803129</v>
      </c>
      <c r="P68" s="32">
        <f t="shared" si="22"/>
        <v>1.3095798595776806</v>
      </c>
      <c r="Q68" s="32">
        <f t="shared" si="22"/>
        <v>-6.6369939747779387</v>
      </c>
      <c r="R68" s="32">
        <f t="shared" si="22"/>
        <v>-7.94657383435562</v>
      </c>
    </row>
    <row r="69" spans="1:18">
      <c r="A69" s="23">
        <v>1.75</v>
      </c>
      <c r="B69" s="31">
        <f t="shared" si="16"/>
        <v>30.495275285876666</v>
      </c>
      <c r="C69" s="31">
        <f t="shared" si="17"/>
        <v>30.446931249999999</v>
      </c>
      <c r="D69" s="31">
        <f t="shared" si="18"/>
        <v>31.25</v>
      </c>
      <c r="F69" s="31">
        <f t="shared" si="19"/>
        <v>4.8344035876667135E-2</v>
      </c>
      <c r="G69" s="31">
        <f t="shared" si="20"/>
        <v>-0.75472471412333419</v>
      </c>
      <c r="H69" s="31">
        <f t="shared" si="21"/>
        <v>-0.80306875000000133</v>
      </c>
      <c r="I69" s="9">
        <v>9.8066499999999994</v>
      </c>
      <c r="J69" s="9">
        <v>1025</v>
      </c>
      <c r="K69" s="9">
        <f t="shared" si="24"/>
        <v>9.9484508583212516E-5</v>
      </c>
      <c r="L69" s="9">
        <f t="shared" si="25"/>
        <v>9.9484508583212516</v>
      </c>
      <c r="N69">
        <f t="shared" si="23"/>
        <v>310.88908932253912</v>
      </c>
      <c r="P69" s="32">
        <f t="shared" si="22"/>
        <v>0.48094826521194256</v>
      </c>
      <c r="Q69" s="32">
        <f t="shared" si="22"/>
        <v>-7.5083417300165456</v>
      </c>
      <c r="R69" s="32">
        <f t="shared" si="22"/>
        <v>-7.9892899952284875</v>
      </c>
    </row>
    <row r="70" spans="1:18">
      <c r="A70" s="23">
        <v>2</v>
      </c>
      <c r="B70" s="31">
        <f t="shared" si="16"/>
        <v>36.657689010621574</v>
      </c>
      <c r="C70" s="31">
        <f t="shared" si="17"/>
        <v>36.760399999999997</v>
      </c>
      <c r="D70" s="31">
        <f t="shared" si="18"/>
        <v>37.5</v>
      </c>
      <c r="F70" s="31">
        <f t="shared" si="19"/>
        <v>-0.10271098937842282</v>
      </c>
      <c r="G70" s="31">
        <f t="shared" si="20"/>
        <v>-0.84231098937842575</v>
      </c>
      <c r="H70" s="31">
        <f t="shared" si="21"/>
        <v>-0.73960000000000292</v>
      </c>
      <c r="I70" s="9">
        <v>9.8066499999999994</v>
      </c>
      <c r="J70" s="9">
        <v>1025</v>
      </c>
      <c r="K70" s="9">
        <f t="shared" si="24"/>
        <v>9.9484508583212516E-5</v>
      </c>
      <c r="L70" s="9">
        <f t="shared" si="25"/>
        <v>9.9484508583212516</v>
      </c>
      <c r="N70">
        <f t="shared" si="23"/>
        <v>373.06690718704692</v>
      </c>
      <c r="P70" s="32">
        <f t="shared" si="22"/>
        <v>-1.0218152304407955</v>
      </c>
      <c r="Q70" s="32">
        <f t="shared" si="22"/>
        <v>-8.3796894852552217</v>
      </c>
      <c r="R70" s="32">
        <f t="shared" si="22"/>
        <v>-7.3578742548144271</v>
      </c>
    </row>
    <row r="71" spans="1:18">
      <c r="A71" s="23">
        <v>2.125</v>
      </c>
      <c r="B71" s="31">
        <f t="shared" si="16"/>
        <v>39.738895872994028</v>
      </c>
      <c r="C71" s="31">
        <f t="shared" si="17"/>
        <v>39.942545312500002</v>
      </c>
      <c r="D71" s="31">
        <f t="shared" si="18"/>
        <v>40.625</v>
      </c>
      <c r="F71" s="31">
        <f t="shared" si="19"/>
        <v>-0.20364943950597336</v>
      </c>
      <c r="G71" s="31">
        <f t="shared" si="20"/>
        <v>-0.88610412700597152</v>
      </c>
      <c r="H71" s="31">
        <f t="shared" si="21"/>
        <v>-0.68245468749999816</v>
      </c>
      <c r="I71" s="9">
        <v>9.8066499999999994</v>
      </c>
      <c r="J71" s="9">
        <v>1025</v>
      </c>
      <c r="K71" s="9">
        <f>1/(I71*J71)</f>
        <v>9.9484508583212516E-5</v>
      </c>
      <c r="L71" s="9">
        <f>K71*100000</f>
        <v>9.9484508583212516</v>
      </c>
      <c r="N71">
        <f t="shared" si="23"/>
        <v>404.15581611930082</v>
      </c>
      <c r="P71" s="32">
        <f t="shared" si="22"/>
        <v>-2.0259964412498426</v>
      </c>
      <c r="Q71" s="32">
        <f t="shared" si="22"/>
        <v>-8.8153633628745602</v>
      </c>
      <c r="R71" s="32">
        <f t="shared" si="22"/>
        <v>-6.7893669216247181</v>
      </c>
    </row>
  </sheetData>
  <mergeCells count="8">
    <mergeCell ref="A54:B54"/>
    <mergeCell ref="C54:D54"/>
    <mergeCell ref="E54:F54"/>
    <mergeCell ref="O2:AG2"/>
    <mergeCell ref="B3:J3"/>
    <mergeCell ref="P14:AG14"/>
    <mergeCell ref="P25:AG25"/>
    <mergeCell ref="A53:F53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All Calibrations</vt:lpstr>
      <vt:lpstr>BED 3</vt:lpstr>
      <vt:lpstr>BED 4</vt:lpstr>
      <vt:lpstr>BED 5</vt:lpstr>
      <vt:lpstr>BED 6</vt:lpstr>
      <vt:lpstr>BED 2</vt:lpstr>
      <vt:lpstr>BED 7</vt:lpstr>
      <vt:lpstr>BED 8</vt:lpstr>
      <vt:lpstr>BED 9</vt:lpstr>
      <vt:lpstr>BED 10</vt:lpstr>
      <vt:lpstr>BED 11</vt:lpstr>
      <vt:lpstr>data</vt:lpstr>
      <vt:lpstr>BED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2016-11-21T19:46:02Z</dcterms:modified>
</cp:coreProperties>
</file>