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Sheet1!$A$1:$S$31</definedName>
  </definedNames>
  <calcPr calcId="145621"/>
</workbook>
</file>

<file path=xl/calcChain.xml><?xml version="1.0" encoding="utf-8"?>
<calcChain xmlns="http://schemas.openxmlformats.org/spreadsheetml/2006/main">
  <c r="O26" i="1" l="1"/>
  <c r="P26" i="1" s="1"/>
  <c r="N26" i="1"/>
  <c r="O25" i="1"/>
  <c r="N25" i="1"/>
  <c r="P25" i="1" s="1"/>
  <c r="O23" i="1"/>
  <c r="N23" i="1"/>
  <c r="P23" i="1" s="1"/>
  <c r="P22" i="1"/>
  <c r="O22" i="1"/>
  <c r="N22" i="1"/>
  <c r="O20" i="1"/>
  <c r="P20" i="1" s="1"/>
  <c r="N20" i="1"/>
  <c r="O18" i="1"/>
  <c r="N18" i="1"/>
  <c r="P18" i="1" s="1"/>
  <c r="O17" i="1"/>
  <c r="N17" i="1"/>
  <c r="P17" i="1" s="1"/>
  <c r="P15" i="1"/>
  <c r="O15" i="1"/>
  <c r="N15" i="1"/>
  <c r="O14" i="1"/>
  <c r="P14" i="1" s="1"/>
  <c r="N14" i="1"/>
  <c r="O12" i="1"/>
  <c r="N12" i="1"/>
  <c r="P12" i="1" s="1"/>
  <c r="O11" i="1"/>
  <c r="N11" i="1"/>
  <c r="P11" i="1" s="1"/>
  <c r="P9" i="1"/>
  <c r="O9" i="1"/>
  <c r="N9" i="1"/>
  <c r="O8" i="1"/>
  <c r="P8" i="1" s="1"/>
  <c r="N8" i="1"/>
  <c r="O6" i="1"/>
  <c r="N6" i="1"/>
  <c r="P6" i="1" s="1"/>
  <c r="O5" i="1"/>
  <c r="N5" i="1"/>
  <c r="P5" i="1" s="1"/>
  <c r="O3" i="1"/>
  <c r="N3" i="1"/>
  <c r="P3" i="1" s="1"/>
  <c r="P2" i="1"/>
  <c r="O2" i="1"/>
  <c r="N2" i="1"/>
  <c r="J2" i="1" l="1"/>
  <c r="K2" i="1" s="1"/>
  <c r="H3" i="1"/>
  <c r="H11" i="1" s="1"/>
  <c r="H12" i="1" s="1"/>
  <c r="L2" i="1"/>
  <c r="M2" i="1" s="1"/>
  <c r="L20" i="1"/>
  <c r="M20" i="1" s="1"/>
  <c r="H14" i="1" l="1"/>
  <c r="J14" i="1" s="1"/>
  <c r="K14" i="1" s="1"/>
  <c r="H8" i="1"/>
  <c r="H5" i="1"/>
  <c r="J3" i="1"/>
  <c r="K3" i="1" s="1"/>
  <c r="J12" i="1"/>
  <c r="K12" i="1" s="1"/>
  <c r="L12" i="1"/>
  <c r="M12" i="1" s="1"/>
  <c r="L11" i="1"/>
  <c r="M11" i="1" s="1"/>
  <c r="J11" i="1"/>
  <c r="K11" i="1" s="1"/>
  <c r="H15" i="1"/>
  <c r="L3" i="1"/>
  <c r="M3" i="1" s="1"/>
  <c r="L14" i="1" l="1"/>
  <c r="M14" i="1" s="1"/>
  <c r="H6" i="1"/>
  <c r="L5" i="1"/>
  <c r="M5" i="1" s="1"/>
  <c r="J5" i="1"/>
  <c r="K5" i="1" s="1"/>
  <c r="H9" i="1"/>
  <c r="J8" i="1"/>
  <c r="K8" i="1" s="1"/>
  <c r="L8" i="1"/>
  <c r="M8" i="1" s="1"/>
  <c r="H17" i="1"/>
  <c r="L15" i="1"/>
  <c r="M15" i="1" s="1"/>
  <c r="J15" i="1"/>
  <c r="K15" i="1" s="1"/>
  <c r="J9" i="1" l="1"/>
  <c r="K9" i="1" s="1"/>
  <c r="L9" i="1"/>
  <c r="M9" i="1" s="1"/>
  <c r="L6" i="1"/>
  <c r="M6" i="1" s="1"/>
  <c r="J6" i="1"/>
  <c r="K6" i="1" s="1"/>
  <c r="H18" i="1"/>
  <c r="J17" i="1"/>
  <c r="K17" i="1" s="1"/>
  <c r="L17" i="1"/>
  <c r="M17" i="1" s="1"/>
  <c r="H22" i="1"/>
  <c r="J20" i="1"/>
  <c r="K20" i="1" s="1"/>
  <c r="H23" i="1" l="1"/>
  <c r="H25" i="1" s="1"/>
  <c r="J22" i="1"/>
  <c r="K22" i="1" s="1"/>
  <c r="L22" i="1"/>
  <c r="M22" i="1" s="1"/>
  <c r="L18" i="1"/>
  <c r="M18" i="1" s="1"/>
  <c r="J18" i="1"/>
  <c r="K18" i="1" s="1"/>
  <c r="L25" i="1" l="1"/>
  <c r="M25" i="1" s="1"/>
  <c r="H26" i="1"/>
  <c r="J25" i="1"/>
  <c r="K25" i="1" s="1"/>
  <c r="L23" i="1"/>
  <c r="M23" i="1" s="1"/>
  <c r="J23" i="1"/>
  <c r="K23" i="1" s="1"/>
  <c r="J26" i="1" l="1"/>
  <c r="K26" i="1" s="1"/>
  <c r="L26" i="1"/>
  <c r="M26" i="1" s="1"/>
</calcChain>
</file>

<file path=xl/sharedStrings.xml><?xml version="1.0" encoding="utf-8"?>
<sst xmlns="http://schemas.openxmlformats.org/spreadsheetml/2006/main" count="76" uniqueCount="45">
  <si>
    <t>Linearity (+/- %)</t>
  </si>
  <si>
    <t>Hysteresis (+/- %)</t>
  </si>
  <si>
    <t>Stability (+/- %)</t>
  </si>
  <si>
    <t>Dimensions</t>
  </si>
  <si>
    <t xml:space="preserve">Note </t>
  </si>
  <si>
    <t>0.625D x 0.75Hex</t>
  </si>
  <si>
    <t>0.5D x 0.625Hex</t>
  </si>
  <si>
    <t>0.5D x 0.44Hex</t>
  </si>
  <si>
    <t>price</t>
  </si>
  <si>
    <t>PA-6ST/80400.xx / 50bar/ 0…50C</t>
  </si>
  <si>
    <t xml:space="preserve">Keller </t>
  </si>
  <si>
    <t xml:space="preserve">Paine </t>
  </si>
  <si>
    <t>310-38-520</t>
  </si>
  <si>
    <t xml:space="preserve"> nom.</t>
  </si>
  <si>
    <t>max.</t>
  </si>
  <si>
    <t>Part number</t>
  </si>
  <si>
    <t>Temp range +/-5C</t>
  </si>
  <si>
    <t>Temp.Sens. (+/-%) per C</t>
  </si>
  <si>
    <t>Temp Range (+/-), C</t>
  </si>
  <si>
    <t>US300 series</t>
  </si>
  <si>
    <t>Measurement Specialties</t>
  </si>
  <si>
    <t>PHE163</t>
  </si>
  <si>
    <t>EFE (France)</t>
  </si>
  <si>
    <t>Combined Accuracy (+/- m)</t>
  </si>
  <si>
    <t>Combined Accuracy  (+/-%)</t>
  </si>
  <si>
    <t>Repeitability, (+/- %)</t>
  </si>
  <si>
    <t>Temp range +/-5C; 500m sensor</t>
  </si>
  <si>
    <t>Temp range +/-5C; 700m sensor</t>
  </si>
  <si>
    <t>Temp range +/-5C; 1000m sensor</t>
  </si>
  <si>
    <t xml:space="preserve">Legend: </t>
  </si>
  <si>
    <t>Existing sensors</t>
  </si>
  <si>
    <t>Automatically calculated value</t>
  </si>
  <si>
    <t>User input value</t>
  </si>
  <si>
    <t>Ti sensor 500m</t>
  </si>
  <si>
    <t>Ti sensor 1000m</t>
  </si>
  <si>
    <t>725 euro</t>
  </si>
  <si>
    <t>Amalong with  polynominal model P (T, mV); includes RTD</t>
  </si>
  <si>
    <t>Repeatability, (+/- m)</t>
  </si>
  <si>
    <t>Manufacturer</t>
  </si>
  <si>
    <t>Depth range, m</t>
  </si>
  <si>
    <t>ADC resolution, mV/LSB</t>
  </si>
  <si>
    <t>Depth resolution, m/LSB</t>
  </si>
  <si>
    <t>Sensor sensitivity, mV/m</t>
  </si>
  <si>
    <t>Calculated for 16 bit ADC and 2.5V reference</t>
  </si>
  <si>
    <t>For 0.5-4.5V sensor output scaled to 0.25-2.25V ADC input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</si>
</sst>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"/>
    <numFmt numFmtId="165" formatCode="0.0000%"/>
    <numFmt numFmtId="166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0" fontId="1" fillId="0" borderId="1" xfId="0" applyNumberFormat="1" applyFont="1" applyBorder="1" applyAlignment="1">
      <alignment wrapText="1"/>
    </xf>
    <xf numFmtId="10" fontId="0" fillId="0" borderId="1" xfId="0" applyNumberFormat="1" applyBorder="1" applyAlignment="1">
      <alignment wrapText="1"/>
    </xf>
    <xf numFmtId="10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2" fontId="1" fillId="0" borderId="1" xfId="0" applyNumberFormat="1" applyFont="1" applyFill="1" applyBorder="1" applyAlignment="1">
      <alignment wrapText="1"/>
    </xf>
    <xf numFmtId="2" fontId="0" fillId="0" borderId="0" xfId="0" applyNumberFormat="1" applyFill="1" applyAlignment="1">
      <alignment wrapText="1"/>
    </xf>
    <xf numFmtId="0" fontId="0" fillId="0" borderId="1" xfId="0" applyBorder="1" applyAlignment="1">
      <alignment horizontal="center" wrapText="1"/>
    </xf>
    <xf numFmtId="1" fontId="1" fillId="0" borderId="1" xfId="0" applyNumberFormat="1" applyFont="1" applyBorder="1" applyAlignment="1">
      <alignment wrapText="1"/>
    </xf>
    <xf numFmtId="1" fontId="0" fillId="0" borderId="0" xfId="0" applyNumberFormat="1" applyAlignment="1">
      <alignment wrapText="1"/>
    </xf>
    <xf numFmtId="10" fontId="1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0" fontId="0" fillId="0" borderId="1" xfId="0" applyNumberFormat="1" applyFill="1" applyBorder="1" applyAlignment="1">
      <alignment wrapText="1"/>
    </xf>
    <xf numFmtId="164" fontId="0" fillId="0" borderId="1" xfId="0" applyNumberFormat="1" applyFill="1" applyBorder="1" applyAlignment="1">
      <alignment wrapText="1"/>
    </xf>
    <xf numFmtId="10" fontId="0" fillId="0" borderId="0" xfId="0" applyNumberFormat="1" applyFill="1" applyAlignment="1">
      <alignment wrapText="1"/>
    </xf>
    <xf numFmtId="1" fontId="0" fillId="2" borderId="1" xfId="0" applyNumberFormat="1" applyFill="1" applyBorder="1" applyAlignment="1">
      <alignment wrapText="1"/>
    </xf>
    <xf numFmtId="2" fontId="0" fillId="2" borderId="1" xfId="0" applyNumberFormat="1" applyFill="1" applyBorder="1" applyAlignment="1">
      <alignment wrapText="1"/>
    </xf>
    <xf numFmtId="10" fontId="0" fillId="4" borderId="1" xfId="0" applyNumberFormat="1" applyFill="1" applyBorder="1" applyAlignment="1">
      <alignment wrapText="1"/>
    </xf>
    <xf numFmtId="165" fontId="0" fillId="4" borderId="1" xfId="0" applyNumberFormat="1" applyFill="1" applyBorder="1" applyAlignment="1">
      <alignment wrapText="1"/>
    </xf>
    <xf numFmtId="2" fontId="0" fillId="4" borderId="1" xfId="0" applyNumberFormat="1" applyFill="1" applyBorder="1" applyAlignment="1">
      <alignment wrapText="1"/>
    </xf>
    <xf numFmtId="166" fontId="1" fillId="0" borderId="1" xfId="0" applyNumberFormat="1" applyFont="1" applyFill="1" applyBorder="1" applyAlignment="1">
      <alignment wrapText="1"/>
    </xf>
    <xf numFmtId="166" fontId="0" fillId="4" borderId="1" xfId="0" applyNumberFormat="1" applyFill="1" applyBorder="1" applyAlignment="1">
      <alignment wrapText="1"/>
    </xf>
    <xf numFmtId="166" fontId="0" fillId="0" borderId="0" xfId="0" applyNumberFormat="1" applyFill="1" applyAlignment="1">
      <alignment wrapText="1"/>
    </xf>
    <xf numFmtId="166" fontId="0" fillId="5" borderId="1" xfId="0" applyNumberFormat="1" applyFill="1" applyBorder="1" applyAlignment="1">
      <alignment wrapText="1"/>
    </xf>
    <xf numFmtId="166" fontId="0" fillId="6" borderId="1" xfId="0" applyNumberFormat="1" applyFill="1" applyBorder="1" applyAlignment="1">
      <alignment wrapText="1"/>
    </xf>
    <xf numFmtId="0" fontId="0" fillId="6" borderId="0" xfId="0" applyFill="1" applyAlignment="1">
      <alignment horizontal="center" wrapText="1"/>
    </xf>
    <xf numFmtId="0" fontId="0" fillId="5" borderId="0" xfId="0" applyFill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4" borderId="0" xfId="0" applyFill="1" applyAlignment="1">
      <alignment horizontal="center" wrapText="1"/>
    </xf>
    <xf numFmtId="0" fontId="0" fillId="3" borderId="0" xfId="0" applyFill="1" applyAlignment="1">
      <alignment horizontal="center" wrapText="1"/>
    </xf>
    <xf numFmtId="164" fontId="0" fillId="0" borderId="2" xfId="0" applyNumberFormat="1" applyFill="1" applyBorder="1" applyAlignment="1">
      <alignment horizontal="center" wrapText="1"/>
    </xf>
    <xf numFmtId="164" fontId="0" fillId="0" borderId="3" xfId="0" applyNumberFormat="1" applyFill="1" applyBorder="1" applyAlignment="1">
      <alignment horizontal="center" wrapText="1"/>
    </xf>
    <xf numFmtId="10" fontId="0" fillId="0" borderId="1" xfId="0" applyNumberFormat="1" applyBorder="1" applyAlignment="1">
      <alignment horizontal="center" wrapText="1"/>
    </xf>
    <xf numFmtId="10" fontId="0" fillId="0" borderId="1" xfId="0" applyNumberForma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164" fontId="0" fillId="0" borderId="2" xfId="0" applyNumberFormat="1" applyBorder="1" applyAlignment="1">
      <alignment horizontal="center" wrapText="1"/>
    </xf>
    <xf numFmtId="164" fontId="0" fillId="0" borderId="3" xfId="0" applyNumberFormat="1" applyBorder="1" applyAlignment="1">
      <alignment horizontal="center" wrapText="1"/>
    </xf>
    <xf numFmtId="2" fontId="0" fillId="3" borderId="1" xfId="0" applyNumberFormat="1" applyFill="1" applyBorder="1" applyAlignment="1">
      <alignment wrapText="1"/>
    </xf>
    <xf numFmtId="166" fontId="0" fillId="3" borderId="1" xfId="0" applyNumberFormat="1" applyFill="1" applyBorder="1" applyAlignment="1">
      <alignment wrapText="1"/>
    </xf>
    <xf numFmtId="164" fontId="0" fillId="3" borderId="2" xfId="0" applyNumberFormat="1" applyFill="1" applyBorder="1" applyAlignment="1">
      <alignment horizontal="center" wrapText="1"/>
    </xf>
    <xf numFmtId="164" fontId="0" fillId="3" borderId="3" xfId="0" applyNumberFormat="1" applyFill="1" applyBorder="1" applyAlignment="1">
      <alignment horizontal="center" wrapText="1"/>
    </xf>
    <xf numFmtId="2" fontId="0" fillId="0" borderId="1" xfId="0" applyNumberForma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tabSelected="1" zoomScale="80" zoomScaleNormal="80" workbookViewId="0">
      <selection activeCell="M2" sqref="M2:M3"/>
    </sheetView>
  </sheetViews>
  <sheetFormatPr defaultColWidth="9" defaultRowHeight="15" x14ac:dyDescent="0.25"/>
  <cols>
    <col min="1" max="1" width="15" style="3" customWidth="1"/>
    <col min="2" max="2" width="15.42578125" style="3" customWidth="1"/>
    <col min="3" max="3" width="6.28515625" style="3" customWidth="1"/>
    <col min="4" max="4" width="9.42578125" style="6" customWidth="1"/>
    <col min="5" max="5" width="9.7109375" style="6" customWidth="1"/>
    <col min="6" max="6" width="9.140625" style="6" customWidth="1"/>
    <col min="7" max="7" width="11.42578125" style="6" customWidth="1"/>
    <col min="8" max="8" width="11.42578125" style="12" customWidth="1"/>
    <col min="9" max="9" width="9.5703125" style="9" customWidth="1"/>
    <col min="10" max="10" width="11.7109375" style="17" customWidth="1"/>
    <col min="11" max="11" width="11.7109375" style="9" customWidth="1"/>
    <col min="12" max="12" width="11.42578125" style="6" customWidth="1"/>
    <col min="13" max="13" width="11.140625" style="9" customWidth="1"/>
    <col min="14" max="16" width="11.140625" style="25" customWidth="1"/>
    <col min="17" max="17" width="10.7109375" style="6" customWidth="1"/>
    <col min="18" max="18" width="9" style="7"/>
    <col min="19" max="19" width="27.7109375" style="3" customWidth="1"/>
    <col min="20" max="16384" width="9" style="3"/>
  </cols>
  <sheetData>
    <row r="1" spans="1:19" ht="45" x14ac:dyDescent="0.25">
      <c r="A1" s="1" t="s">
        <v>38</v>
      </c>
      <c r="B1" s="1" t="s">
        <v>15</v>
      </c>
      <c r="C1" s="1"/>
      <c r="D1" s="4" t="s">
        <v>0</v>
      </c>
      <c r="E1" s="4" t="s">
        <v>1</v>
      </c>
      <c r="F1" s="4" t="s">
        <v>2</v>
      </c>
      <c r="G1" s="4" t="s">
        <v>17</v>
      </c>
      <c r="H1" s="11" t="s">
        <v>18</v>
      </c>
      <c r="I1" s="8" t="s">
        <v>39</v>
      </c>
      <c r="J1" s="13" t="s">
        <v>25</v>
      </c>
      <c r="K1" s="8" t="s">
        <v>37</v>
      </c>
      <c r="L1" s="13" t="s">
        <v>24</v>
      </c>
      <c r="M1" s="8" t="s">
        <v>23</v>
      </c>
      <c r="N1" s="23" t="s">
        <v>40</v>
      </c>
      <c r="O1" s="23" t="s">
        <v>42</v>
      </c>
      <c r="P1" s="23" t="s">
        <v>41</v>
      </c>
      <c r="Q1" s="13" t="s">
        <v>3</v>
      </c>
      <c r="R1" s="14" t="s">
        <v>8</v>
      </c>
      <c r="S1" s="4" t="s">
        <v>4</v>
      </c>
    </row>
    <row r="2" spans="1:19" ht="14.25" customHeight="1" x14ac:dyDescent="0.25">
      <c r="A2" s="42" t="s">
        <v>10</v>
      </c>
      <c r="B2" s="37" t="s">
        <v>9</v>
      </c>
      <c r="C2" s="2" t="s">
        <v>13</v>
      </c>
      <c r="D2" s="35">
        <v>2.5000000000000001E-3</v>
      </c>
      <c r="E2" s="35"/>
      <c r="F2" s="5">
        <v>1E-3</v>
      </c>
      <c r="G2" s="5">
        <v>2.0000000000000001E-4</v>
      </c>
      <c r="H2" s="18">
        <v>5</v>
      </c>
      <c r="I2" s="19">
        <v>500</v>
      </c>
      <c r="J2" s="20">
        <f>F2+G2*H2</f>
        <v>2E-3</v>
      </c>
      <c r="K2" s="22">
        <f>I2*J2</f>
        <v>1</v>
      </c>
      <c r="L2" s="20">
        <f>D2+F2+G2*H2</f>
        <v>4.5000000000000005E-3</v>
      </c>
      <c r="M2" s="22">
        <f>L2*I2</f>
        <v>2.2500000000000004</v>
      </c>
      <c r="N2" s="26">
        <f>2500/(2^16)</f>
        <v>3.814697265625E-2</v>
      </c>
      <c r="O2" s="27">
        <f>2000/I2</f>
        <v>4</v>
      </c>
      <c r="P2" s="24">
        <f>N2/O2</f>
        <v>9.5367431640625E-3</v>
      </c>
      <c r="Q2" s="36" t="s">
        <v>5</v>
      </c>
      <c r="R2" s="33">
        <v>115</v>
      </c>
      <c r="S2" s="37" t="s">
        <v>16</v>
      </c>
    </row>
    <row r="3" spans="1:19" ht="12.2" customHeight="1" x14ac:dyDescent="0.25">
      <c r="A3" s="42"/>
      <c r="B3" s="37"/>
      <c r="C3" s="2" t="s">
        <v>14</v>
      </c>
      <c r="D3" s="35">
        <v>5.0000000000000001E-3</v>
      </c>
      <c r="E3" s="35"/>
      <c r="F3" s="5">
        <v>2E-3</v>
      </c>
      <c r="G3" s="5">
        <v>8.9999999999999998E-4</v>
      </c>
      <c r="H3" s="18">
        <f>H2</f>
        <v>5</v>
      </c>
      <c r="I3" s="19">
        <v>500</v>
      </c>
      <c r="J3" s="20">
        <f>F3+G3*H3</f>
        <v>6.4999999999999997E-3</v>
      </c>
      <c r="K3" s="22">
        <f>I3*J3</f>
        <v>3.25</v>
      </c>
      <c r="L3" s="20">
        <f>D3+F3+G3*H3</f>
        <v>1.15E-2</v>
      </c>
      <c r="M3" s="22">
        <f>L3*I3</f>
        <v>5.75</v>
      </c>
      <c r="N3" s="26">
        <f>2500/(2^16)</f>
        <v>3.814697265625E-2</v>
      </c>
      <c r="O3" s="27">
        <f>2000/I3</f>
        <v>4</v>
      </c>
      <c r="P3" s="24">
        <f>N3/O3</f>
        <v>9.5367431640625E-3</v>
      </c>
      <c r="Q3" s="36"/>
      <c r="R3" s="34"/>
      <c r="S3" s="37"/>
    </row>
    <row r="4" spans="1:19" x14ac:dyDescent="0.25">
      <c r="A4" s="38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40"/>
    </row>
    <row r="5" spans="1:19" x14ac:dyDescent="0.25">
      <c r="A5" s="37" t="s">
        <v>20</v>
      </c>
      <c r="B5" s="37" t="s">
        <v>19</v>
      </c>
      <c r="C5" s="2" t="s">
        <v>13</v>
      </c>
      <c r="D5" s="35">
        <v>1E-3</v>
      </c>
      <c r="E5" s="35"/>
      <c r="F5" s="35"/>
      <c r="G5" s="5">
        <v>5.0000000000000001E-4</v>
      </c>
      <c r="H5" s="18">
        <f>H3</f>
        <v>5</v>
      </c>
      <c r="I5" s="19">
        <v>200</v>
      </c>
      <c r="J5" s="20">
        <f t="shared" ref="J5:J6" si="0">F5+G5*H5</f>
        <v>2.5000000000000001E-3</v>
      </c>
      <c r="K5" s="22">
        <f t="shared" ref="K5:K6" si="1">I5*J5</f>
        <v>0.5</v>
      </c>
      <c r="L5" s="20">
        <f>D5+G5*H5</f>
        <v>3.5000000000000001E-3</v>
      </c>
      <c r="M5" s="22">
        <f>L5*I5</f>
        <v>0.70000000000000007</v>
      </c>
      <c r="N5" s="26">
        <f t="shared" ref="N5:N6" si="2">2500/(2^16)</f>
        <v>3.814697265625E-2</v>
      </c>
      <c r="O5" s="27">
        <f t="shared" ref="O5:O6" si="3">2000/I5</f>
        <v>10</v>
      </c>
      <c r="P5" s="24">
        <f t="shared" ref="P5:P6" si="4">N5/O5</f>
        <v>3.814697265625E-3</v>
      </c>
      <c r="Q5" s="36" t="s">
        <v>6</v>
      </c>
      <c r="R5" s="33">
        <v>127</v>
      </c>
      <c r="S5" s="37" t="s">
        <v>26</v>
      </c>
    </row>
    <row r="6" spans="1:19" x14ac:dyDescent="0.25">
      <c r="A6" s="37"/>
      <c r="B6" s="37"/>
      <c r="C6" s="2" t="s">
        <v>14</v>
      </c>
      <c r="D6" s="35">
        <v>1.5E-3</v>
      </c>
      <c r="E6" s="35"/>
      <c r="F6" s="35"/>
      <c r="G6" s="5">
        <v>1E-3</v>
      </c>
      <c r="H6" s="18">
        <f t="shared" ref="H6" si="5">H5</f>
        <v>5</v>
      </c>
      <c r="I6" s="19">
        <v>200</v>
      </c>
      <c r="J6" s="20">
        <f t="shared" si="0"/>
        <v>5.0000000000000001E-3</v>
      </c>
      <c r="K6" s="22">
        <f t="shared" si="1"/>
        <v>1</v>
      </c>
      <c r="L6" s="20">
        <f>D6+G6*H6</f>
        <v>6.5000000000000006E-3</v>
      </c>
      <c r="M6" s="22">
        <f>L6*I6</f>
        <v>1.3</v>
      </c>
      <c r="N6" s="26">
        <f t="shared" si="2"/>
        <v>3.814697265625E-2</v>
      </c>
      <c r="O6" s="27">
        <f t="shared" si="3"/>
        <v>10</v>
      </c>
      <c r="P6" s="24">
        <f t="shared" si="4"/>
        <v>3.814697265625E-3</v>
      </c>
      <c r="Q6" s="36"/>
      <c r="R6" s="34"/>
      <c r="S6" s="37"/>
    </row>
    <row r="7" spans="1:19" x14ac:dyDescent="0.25">
      <c r="A7" s="38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40"/>
    </row>
    <row r="8" spans="1:19" x14ac:dyDescent="0.25">
      <c r="A8" s="37" t="s">
        <v>20</v>
      </c>
      <c r="B8" s="37" t="s">
        <v>19</v>
      </c>
      <c r="C8" s="2" t="s">
        <v>13</v>
      </c>
      <c r="D8" s="35">
        <v>1E-3</v>
      </c>
      <c r="E8" s="35"/>
      <c r="F8" s="35"/>
      <c r="G8" s="5">
        <v>5.0000000000000001E-4</v>
      </c>
      <c r="H8" s="18">
        <f>H3</f>
        <v>5</v>
      </c>
      <c r="I8" s="19">
        <v>350</v>
      </c>
      <c r="J8" s="20">
        <f t="shared" ref="J8:J9" si="6">F8+G8*H8</f>
        <v>2.5000000000000001E-3</v>
      </c>
      <c r="K8" s="22">
        <f t="shared" ref="K8:K9" si="7">I8*J8</f>
        <v>0.875</v>
      </c>
      <c r="L8" s="20">
        <f>D8+G8*H8</f>
        <v>3.5000000000000001E-3</v>
      </c>
      <c r="M8" s="22">
        <f>L8*I8</f>
        <v>1.2250000000000001</v>
      </c>
      <c r="N8" s="26">
        <f t="shared" ref="N8:N9" si="8">2500/(2^16)</f>
        <v>3.814697265625E-2</v>
      </c>
      <c r="O8" s="27">
        <f t="shared" ref="O8:O9" si="9">2000/I8</f>
        <v>5.7142857142857144</v>
      </c>
      <c r="P8" s="24">
        <f t="shared" ref="P8:P9" si="10">N8/O8</f>
        <v>6.67572021484375E-3</v>
      </c>
      <c r="Q8" s="36" t="s">
        <v>6</v>
      </c>
      <c r="R8" s="33">
        <v>127</v>
      </c>
      <c r="S8" s="37" t="s">
        <v>26</v>
      </c>
    </row>
    <row r="9" spans="1:19" x14ac:dyDescent="0.25">
      <c r="A9" s="37"/>
      <c r="B9" s="37"/>
      <c r="C9" s="2" t="s">
        <v>14</v>
      </c>
      <c r="D9" s="35">
        <v>1.5E-3</v>
      </c>
      <c r="E9" s="35"/>
      <c r="F9" s="35"/>
      <c r="G9" s="5">
        <v>1E-3</v>
      </c>
      <c r="H9" s="18">
        <f t="shared" ref="H9" si="11">H8</f>
        <v>5</v>
      </c>
      <c r="I9" s="19">
        <v>350</v>
      </c>
      <c r="J9" s="20">
        <f t="shared" si="6"/>
        <v>5.0000000000000001E-3</v>
      </c>
      <c r="K9" s="22">
        <f t="shared" si="7"/>
        <v>1.75</v>
      </c>
      <c r="L9" s="20">
        <f>D9+G9*H9</f>
        <v>6.5000000000000006E-3</v>
      </c>
      <c r="M9" s="22">
        <f>L9*I9</f>
        <v>2.2750000000000004</v>
      </c>
      <c r="N9" s="26">
        <f t="shared" si="8"/>
        <v>3.814697265625E-2</v>
      </c>
      <c r="O9" s="27">
        <f t="shared" si="9"/>
        <v>5.7142857142857144</v>
      </c>
      <c r="P9" s="24">
        <f t="shared" si="10"/>
        <v>6.67572021484375E-3</v>
      </c>
      <c r="Q9" s="36"/>
      <c r="R9" s="34"/>
      <c r="S9" s="37"/>
    </row>
    <row r="10" spans="1:19" x14ac:dyDescent="0.25">
      <c r="A10" s="38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40"/>
    </row>
    <row r="11" spans="1:19" x14ac:dyDescent="0.25">
      <c r="A11" s="37" t="s">
        <v>20</v>
      </c>
      <c r="B11" s="37" t="s">
        <v>19</v>
      </c>
      <c r="C11" s="2" t="s">
        <v>13</v>
      </c>
      <c r="D11" s="35">
        <v>1E-3</v>
      </c>
      <c r="E11" s="35"/>
      <c r="F11" s="35"/>
      <c r="G11" s="5">
        <v>5.0000000000000001E-4</v>
      </c>
      <c r="H11" s="18">
        <f>H3</f>
        <v>5</v>
      </c>
      <c r="I11" s="19">
        <v>500</v>
      </c>
      <c r="J11" s="20">
        <f t="shared" ref="J11:J12" si="12">F11+G11*H11</f>
        <v>2.5000000000000001E-3</v>
      </c>
      <c r="K11" s="22">
        <f t="shared" ref="K11:K12" si="13">I11*J11</f>
        <v>1.25</v>
      </c>
      <c r="L11" s="20">
        <f>D11+G11*H11</f>
        <v>3.5000000000000001E-3</v>
      </c>
      <c r="M11" s="22">
        <f>L11*I11</f>
        <v>1.75</v>
      </c>
      <c r="N11" s="26">
        <f t="shared" ref="N11:N12" si="14">2500/(2^16)</f>
        <v>3.814697265625E-2</v>
      </c>
      <c r="O11" s="27">
        <f t="shared" ref="O11:O12" si="15">2000/I11</f>
        <v>4</v>
      </c>
      <c r="P11" s="24">
        <f t="shared" ref="P11:P12" si="16">N11/O11</f>
        <v>9.5367431640625E-3</v>
      </c>
      <c r="Q11" s="36" t="s">
        <v>6</v>
      </c>
      <c r="R11" s="33">
        <v>127</v>
      </c>
      <c r="S11" s="37" t="s">
        <v>26</v>
      </c>
    </row>
    <row r="12" spans="1:19" x14ac:dyDescent="0.25">
      <c r="A12" s="37"/>
      <c r="B12" s="37"/>
      <c r="C12" s="2" t="s">
        <v>14</v>
      </c>
      <c r="D12" s="35">
        <v>1.5E-3</v>
      </c>
      <c r="E12" s="35"/>
      <c r="F12" s="35"/>
      <c r="G12" s="5">
        <v>1E-3</v>
      </c>
      <c r="H12" s="18">
        <f t="shared" ref="H12" si="17">H11</f>
        <v>5</v>
      </c>
      <c r="I12" s="19">
        <v>500</v>
      </c>
      <c r="J12" s="20">
        <f t="shared" si="12"/>
        <v>5.0000000000000001E-3</v>
      </c>
      <c r="K12" s="22">
        <f t="shared" si="13"/>
        <v>2.5</v>
      </c>
      <c r="L12" s="20">
        <f>D12+G12*H12</f>
        <v>6.5000000000000006E-3</v>
      </c>
      <c r="M12" s="22">
        <f>L12*I12</f>
        <v>3.2500000000000004</v>
      </c>
      <c r="N12" s="26">
        <f t="shared" si="14"/>
        <v>3.814697265625E-2</v>
      </c>
      <c r="O12" s="27">
        <f t="shared" si="15"/>
        <v>4</v>
      </c>
      <c r="P12" s="24">
        <f t="shared" si="16"/>
        <v>9.5367431640625E-3</v>
      </c>
      <c r="Q12" s="36"/>
      <c r="R12" s="34"/>
      <c r="S12" s="37"/>
    </row>
    <row r="13" spans="1:19" x14ac:dyDescent="0.25">
      <c r="A13" s="38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40"/>
    </row>
    <row r="14" spans="1:19" x14ac:dyDescent="0.25">
      <c r="A14" s="37" t="s">
        <v>20</v>
      </c>
      <c r="B14" s="37" t="s">
        <v>19</v>
      </c>
      <c r="C14" s="2" t="s">
        <v>13</v>
      </c>
      <c r="D14" s="35">
        <v>1E-3</v>
      </c>
      <c r="E14" s="35"/>
      <c r="F14" s="35"/>
      <c r="G14" s="5">
        <v>5.0000000000000001E-4</v>
      </c>
      <c r="H14" s="18">
        <f>H3</f>
        <v>5</v>
      </c>
      <c r="I14" s="19">
        <v>700</v>
      </c>
      <c r="J14" s="20">
        <f t="shared" ref="J14:J15" si="18">F14+G14*H14</f>
        <v>2.5000000000000001E-3</v>
      </c>
      <c r="K14" s="45">
        <f t="shared" ref="K14:K15" si="19">I14*J14</f>
        <v>1.75</v>
      </c>
      <c r="L14" s="20">
        <f>D14+G14*H14</f>
        <v>3.5000000000000001E-3</v>
      </c>
      <c r="M14" s="45">
        <f>L14*I14</f>
        <v>2.4500000000000002</v>
      </c>
      <c r="N14" s="26">
        <f t="shared" ref="N14:N15" si="20">2500/(2^16)</f>
        <v>3.814697265625E-2</v>
      </c>
      <c r="O14" s="27">
        <f t="shared" ref="O14:O15" si="21">2000/I14</f>
        <v>2.8571428571428572</v>
      </c>
      <c r="P14" s="46">
        <f t="shared" ref="P14:P15" si="22">N14/O14</f>
        <v>1.33514404296875E-2</v>
      </c>
      <c r="Q14" s="36" t="s">
        <v>6</v>
      </c>
      <c r="R14" s="33">
        <v>127</v>
      </c>
      <c r="S14" s="41" t="s">
        <v>27</v>
      </c>
    </row>
    <row r="15" spans="1:19" x14ac:dyDescent="0.25">
      <c r="A15" s="37"/>
      <c r="B15" s="37"/>
      <c r="C15" s="2" t="s">
        <v>14</v>
      </c>
      <c r="D15" s="35">
        <v>1.5E-3</v>
      </c>
      <c r="E15" s="35"/>
      <c r="F15" s="35"/>
      <c r="G15" s="5">
        <v>1E-3</v>
      </c>
      <c r="H15" s="18">
        <f t="shared" ref="H15:H23" si="23">H14</f>
        <v>5</v>
      </c>
      <c r="I15" s="19">
        <v>700</v>
      </c>
      <c r="J15" s="20">
        <f t="shared" si="18"/>
        <v>5.0000000000000001E-3</v>
      </c>
      <c r="K15" s="45">
        <f t="shared" si="19"/>
        <v>3.5</v>
      </c>
      <c r="L15" s="20">
        <f>D15+G15*H15</f>
        <v>6.5000000000000006E-3</v>
      </c>
      <c r="M15" s="45">
        <f>L15*I15</f>
        <v>4.5500000000000007</v>
      </c>
      <c r="N15" s="26">
        <f t="shared" si="20"/>
        <v>3.814697265625E-2</v>
      </c>
      <c r="O15" s="27">
        <f t="shared" si="21"/>
        <v>2.8571428571428572</v>
      </c>
      <c r="P15" s="46">
        <f t="shared" si="22"/>
        <v>1.33514404296875E-2</v>
      </c>
      <c r="Q15" s="36"/>
      <c r="R15" s="34"/>
      <c r="S15" s="41"/>
    </row>
    <row r="16" spans="1:19" x14ac:dyDescent="0.25">
      <c r="A16" s="38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40"/>
    </row>
    <row r="17" spans="1:19" x14ac:dyDescent="0.25">
      <c r="A17" s="37" t="s">
        <v>20</v>
      </c>
      <c r="B17" s="37" t="s">
        <v>19</v>
      </c>
      <c r="C17" s="2" t="s">
        <v>13</v>
      </c>
      <c r="D17" s="35">
        <v>1E-3</v>
      </c>
      <c r="E17" s="35"/>
      <c r="F17" s="35"/>
      <c r="G17" s="5">
        <v>5.0000000000000001E-4</v>
      </c>
      <c r="H17" s="18">
        <f>H15</f>
        <v>5</v>
      </c>
      <c r="I17" s="19">
        <v>1000</v>
      </c>
      <c r="J17" s="20">
        <f t="shared" ref="J17:J18" si="24">F17+G17*H17</f>
        <v>2.5000000000000001E-3</v>
      </c>
      <c r="K17" s="22">
        <f t="shared" ref="K17:K18" si="25">I17*J17</f>
        <v>2.5</v>
      </c>
      <c r="L17" s="20">
        <f>D17+G17*H17</f>
        <v>3.5000000000000001E-3</v>
      </c>
      <c r="M17" s="22">
        <f>L17*I17</f>
        <v>3.5</v>
      </c>
      <c r="N17" s="26">
        <f t="shared" ref="N17:N18" si="26">2500/(2^16)</f>
        <v>3.814697265625E-2</v>
      </c>
      <c r="O17" s="27">
        <f t="shared" ref="O17:O18" si="27">2000/I17</f>
        <v>2</v>
      </c>
      <c r="P17" s="24">
        <f t="shared" ref="P17:P18" si="28">N17/O17</f>
        <v>1.9073486328125E-2</v>
      </c>
      <c r="Q17" s="36" t="s">
        <v>6</v>
      </c>
      <c r="R17" s="33">
        <v>127</v>
      </c>
      <c r="S17" s="37" t="s">
        <v>28</v>
      </c>
    </row>
    <row r="18" spans="1:19" x14ac:dyDescent="0.25">
      <c r="A18" s="37"/>
      <c r="B18" s="37"/>
      <c r="C18" s="2" t="s">
        <v>14</v>
      </c>
      <c r="D18" s="35">
        <v>1.5E-3</v>
      </c>
      <c r="E18" s="35"/>
      <c r="F18" s="35"/>
      <c r="G18" s="5">
        <v>1E-3</v>
      </c>
      <c r="H18" s="18">
        <f t="shared" ref="H18" si="29">H17</f>
        <v>5</v>
      </c>
      <c r="I18" s="19">
        <v>1000</v>
      </c>
      <c r="J18" s="20">
        <f t="shared" si="24"/>
        <v>5.0000000000000001E-3</v>
      </c>
      <c r="K18" s="22">
        <f t="shared" si="25"/>
        <v>5</v>
      </c>
      <c r="L18" s="20">
        <f>D18+G18*H18</f>
        <v>6.5000000000000006E-3</v>
      </c>
      <c r="M18" s="22">
        <f>L18*I18</f>
        <v>6.5000000000000009</v>
      </c>
      <c r="N18" s="26">
        <f t="shared" si="26"/>
        <v>3.814697265625E-2</v>
      </c>
      <c r="O18" s="27">
        <f t="shared" si="27"/>
        <v>2</v>
      </c>
      <c r="P18" s="24">
        <f t="shared" si="28"/>
        <v>1.9073486328125E-2</v>
      </c>
      <c r="Q18" s="36"/>
      <c r="R18" s="34"/>
      <c r="S18" s="37"/>
    </row>
    <row r="19" spans="1:19" x14ac:dyDescent="0.2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40"/>
    </row>
    <row r="20" spans="1:19" ht="31.5" customHeight="1" x14ac:dyDescent="0.25">
      <c r="A20" s="2" t="s">
        <v>11</v>
      </c>
      <c r="B20" s="2" t="s">
        <v>12</v>
      </c>
      <c r="C20" s="2"/>
      <c r="D20" s="35">
        <v>2.0000000000000001E-4</v>
      </c>
      <c r="E20" s="35"/>
      <c r="F20" s="35"/>
      <c r="G20" s="35"/>
      <c r="H20" s="18">
        <v>10</v>
      </c>
      <c r="I20" s="19">
        <v>3340</v>
      </c>
      <c r="J20" s="21">
        <f>D20+G20*H20</f>
        <v>2.0000000000000001E-4</v>
      </c>
      <c r="K20" s="22">
        <f>I20*J20</f>
        <v>0.66800000000000004</v>
      </c>
      <c r="L20" s="20">
        <f>D20</f>
        <v>2.0000000000000001E-4</v>
      </c>
      <c r="M20" s="49">
        <f>L20*I20</f>
        <v>0.66800000000000004</v>
      </c>
      <c r="N20" s="26">
        <f>2500/(2^16)</f>
        <v>3.814697265625E-2</v>
      </c>
      <c r="O20" s="27">
        <f>2000/I20</f>
        <v>0.59880239520958078</v>
      </c>
      <c r="P20" s="24">
        <f>N20/O20</f>
        <v>6.37054443359375E-2</v>
      </c>
      <c r="Q20" s="15" t="s">
        <v>7</v>
      </c>
      <c r="R20" s="16"/>
      <c r="S20" s="10" t="s">
        <v>36</v>
      </c>
    </row>
    <row r="21" spans="1:19" ht="20.25" customHeight="1" x14ac:dyDescent="0.2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</row>
    <row r="22" spans="1:19" x14ac:dyDescent="0.25">
      <c r="A22" s="37" t="s">
        <v>22</v>
      </c>
      <c r="B22" s="37" t="s">
        <v>21</v>
      </c>
      <c r="C22" s="2" t="s">
        <v>13</v>
      </c>
      <c r="D22" s="35">
        <v>2.5000000000000001E-3</v>
      </c>
      <c r="E22" s="35"/>
      <c r="F22" s="5">
        <v>5.0000000000000001E-4</v>
      </c>
      <c r="G22" s="5">
        <v>2.0000000000000001E-4</v>
      </c>
      <c r="H22" s="18">
        <f>H20</f>
        <v>10</v>
      </c>
      <c r="I22" s="19">
        <v>500</v>
      </c>
      <c r="J22" s="20">
        <f t="shared" ref="J22:J23" si="30">F22+G22*H22</f>
        <v>2.5000000000000001E-3</v>
      </c>
      <c r="K22" s="22">
        <f t="shared" ref="K22:K23" si="31">I22*J22</f>
        <v>1.25</v>
      </c>
      <c r="L22" s="20">
        <f>D22+F22+G22*H22</f>
        <v>5.0000000000000001E-3</v>
      </c>
      <c r="M22" s="22">
        <f>L22*I22</f>
        <v>2.5</v>
      </c>
      <c r="N22" s="26">
        <f t="shared" ref="N22:N23" si="32">2500/(2^16)</f>
        <v>3.814697265625E-2</v>
      </c>
      <c r="O22" s="27">
        <f t="shared" ref="O22:O23" si="33">2000/I22</f>
        <v>4</v>
      </c>
      <c r="P22" s="24">
        <f t="shared" ref="P22:P23" si="34">N22/O22</f>
        <v>9.5367431640625E-3</v>
      </c>
      <c r="Q22" s="5"/>
      <c r="R22" s="43" t="s">
        <v>35</v>
      </c>
      <c r="S22" s="37" t="s">
        <v>33</v>
      </c>
    </row>
    <row r="23" spans="1:19" x14ac:dyDescent="0.25">
      <c r="A23" s="37"/>
      <c r="B23" s="37"/>
      <c r="C23" s="2" t="s">
        <v>14</v>
      </c>
      <c r="D23" s="35">
        <v>2.5000000000000001E-3</v>
      </c>
      <c r="E23" s="35"/>
      <c r="F23" s="5">
        <v>5.0000000000000001E-4</v>
      </c>
      <c r="G23" s="5">
        <v>2.0000000000000001E-4</v>
      </c>
      <c r="H23" s="18">
        <f t="shared" si="23"/>
        <v>10</v>
      </c>
      <c r="I23" s="19">
        <v>500</v>
      </c>
      <c r="J23" s="20">
        <f t="shared" si="30"/>
        <v>2.5000000000000001E-3</v>
      </c>
      <c r="K23" s="22">
        <f t="shared" si="31"/>
        <v>1.25</v>
      </c>
      <c r="L23" s="20">
        <f>D23+F23+G23*H23</f>
        <v>5.0000000000000001E-3</v>
      </c>
      <c r="M23" s="22">
        <f>L23*I23</f>
        <v>2.5</v>
      </c>
      <c r="N23" s="26">
        <f t="shared" si="32"/>
        <v>3.814697265625E-2</v>
      </c>
      <c r="O23" s="27">
        <f t="shared" si="33"/>
        <v>4</v>
      </c>
      <c r="P23" s="24">
        <f t="shared" si="34"/>
        <v>9.5367431640625E-3</v>
      </c>
      <c r="Q23" s="5"/>
      <c r="R23" s="44"/>
      <c r="S23" s="37"/>
    </row>
    <row r="24" spans="1:19" x14ac:dyDescent="0.2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40"/>
    </row>
    <row r="25" spans="1:19" x14ac:dyDescent="0.25">
      <c r="A25" s="37" t="s">
        <v>22</v>
      </c>
      <c r="B25" s="37" t="s">
        <v>21</v>
      </c>
      <c r="C25" s="2" t="s">
        <v>13</v>
      </c>
      <c r="D25" s="35">
        <v>2.5000000000000001E-3</v>
      </c>
      <c r="E25" s="35"/>
      <c r="F25" s="5">
        <v>5.0000000000000001E-4</v>
      </c>
      <c r="G25" s="5">
        <v>2.0000000000000001E-4</v>
      </c>
      <c r="H25" s="18">
        <f>H23</f>
        <v>10</v>
      </c>
      <c r="I25" s="19">
        <v>1000</v>
      </c>
      <c r="J25" s="20">
        <f t="shared" ref="J25:J26" si="35">F25+G25*H25</f>
        <v>2.5000000000000001E-3</v>
      </c>
      <c r="K25" s="22">
        <f t="shared" ref="K25:K26" si="36">I25*J25</f>
        <v>2.5</v>
      </c>
      <c r="L25" s="20">
        <f>D25+F25+G25*H25</f>
        <v>5.0000000000000001E-3</v>
      </c>
      <c r="M25" s="22">
        <f>L25*I25</f>
        <v>5</v>
      </c>
      <c r="N25" s="26">
        <f t="shared" ref="N25:N26" si="37">2500/(2^16)</f>
        <v>3.814697265625E-2</v>
      </c>
      <c r="O25" s="27">
        <f t="shared" ref="O25:O26" si="38">2000/I25</f>
        <v>2</v>
      </c>
      <c r="P25" s="24">
        <f t="shared" ref="P25:P26" si="39">N25/O25</f>
        <v>1.9073486328125E-2</v>
      </c>
      <c r="Q25" s="5"/>
      <c r="R25" s="47" t="s">
        <v>35</v>
      </c>
      <c r="S25" s="41" t="s">
        <v>34</v>
      </c>
    </row>
    <row r="26" spans="1:19" x14ac:dyDescent="0.25">
      <c r="A26" s="37"/>
      <c r="B26" s="37"/>
      <c r="C26" s="2" t="s">
        <v>14</v>
      </c>
      <c r="D26" s="35">
        <v>2.5000000000000001E-3</v>
      </c>
      <c r="E26" s="35"/>
      <c r="F26" s="5">
        <v>5.0000000000000001E-4</v>
      </c>
      <c r="G26" s="5">
        <v>2.0000000000000001E-4</v>
      </c>
      <c r="H26" s="18">
        <f t="shared" ref="H26" si="40">H25</f>
        <v>10</v>
      </c>
      <c r="I26" s="19">
        <v>1000</v>
      </c>
      <c r="J26" s="20">
        <f t="shared" si="35"/>
        <v>2.5000000000000001E-3</v>
      </c>
      <c r="K26" s="22">
        <f t="shared" si="36"/>
        <v>2.5</v>
      </c>
      <c r="L26" s="20">
        <f>D26+F26+G26*H26</f>
        <v>5.0000000000000001E-3</v>
      </c>
      <c r="M26" s="22">
        <f>L26*I26</f>
        <v>5</v>
      </c>
      <c r="N26" s="26">
        <f t="shared" si="37"/>
        <v>3.814697265625E-2</v>
      </c>
      <c r="O26" s="27">
        <f t="shared" si="38"/>
        <v>2</v>
      </c>
      <c r="P26" s="24">
        <f t="shared" si="39"/>
        <v>1.9073486328125E-2</v>
      </c>
      <c r="Q26" s="5"/>
      <c r="R26" s="48"/>
      <c r="S26" s="41"/>
    </row>
    <row r="28" spans="1:19" x14ac:dyDescent="0.25">
      <c r="A28" s="3" t="s">
        <v>29</v>
      </c>
    </row>
    <row r="29" spans="1:19" ht="15" customHeight="1" x14ac:dyDescent="0.25">
      <c r="A29" s="32" t="s">
        <v>30</v>
      </c>
      <c r="B29" s="32"/>
      <c r="C29" s="32"/>
      <c r="D29" s="32"/>
      <c r="E29" s="32"/>
    </row>
    <row r="30" spans="1:19" ht="15" customHeight="1" x14ac:dyDescent="0.25">
      <c r="A30" s="31" t="s">
        <v>31</v>
      </c>
      <c r="B30" s="31"/>
      <c r="C30" s="31"/>
      <c r="D30" s="31"/>
      <c r="E30" s="31"/>
    </row>
    <row r="31" spans="1:19" ht="15" customHeight="1" x14ac:dyDescent="0.25">
      <c r="A31" s="30" t="s">
        <v>32</v>
      </c>
      <c r="B31" s="30"/>
      <c r="C31" s="30"/>
      <c r="D31" s="30"/>
      <c r="E31" s="30"/>
    </row>
    <row r="32" spans="1:19" ht="15" customHeight="1" x14ac:dyDescent="0.25">
      <c r="A32" s="29" t="s">
        <v>43</v>
      </c>
      <c r="B32" s="29"/>
      <c r="C32" s="29"/>
      <c r="D32" s="29"/>
      <c r="E32" s="29"/>
    </row>
    <row r="33" spans="1:5" x14ac:dyDescent="0.25">
      <c r="A33" s="28" t="s">
        <v>44</v>
      </c>
      <c r="B33" s="28"/>
      <c r="C33" s="28"/>
      <c r="D33" s="28"/>
      <c r="E33" s="28"/>
    </row>
  </sheetData>
  <mergeCells count="68">
    <mergeCell ref="S8:S9"/>
    <mergeCell ref="D9:F9"/>
    <mergeCell ref="A4:S4"/>
    <mergeCell ref="A5:A6"/>
    <mergeCell ref="B5:B6"/>
    <mergeCell ref="D5:F5"/>
    <mergeCell ref="Q5:Q6"/>
    <mergeCell ref="R5:R6"/>
    <mergeCell ref="S5:S6"/>
    <mergeCell ref="D6:F6"/>
    <mergeCell ref="A19:S19"/>
    <mergeCell ref="R22:R23"/>
    <mergeCell ref="R25:R26"/>
    <mergeCell ref="A25:A26"/>
    <mergeCell ref="B25:B26"/>
    <mergeCell ref="D25:E25"/>
    <mergeCell ref="D26:E26"/>
    <mergeCell ref="B22:B23"/>
    <mergeCell ref="A22:A23"/>
    <mergeCell ref="D22:E22"/>
    <mergeCell ref="D23:E23"/>
    <mergeCell ref="D20:G20"/>
    <mergeCell ref="S22:S23"/>
    <mergeCell ref="S25:S26"/>
    <mergeCell ref="A21:S21"/>
    <mergeCell ref="A24:S24"/>
    <mergeCell ref="Q17:Q18"/>
    <mergeCell ref="S17:S18"/>
    <mergeCell ref="D18:F18"/>
    <mergeCell ref="A11:A12"/>
    <mergeCell ref="B11:B12"/>
    <mergeCell ref="D11:F11"/>
    <mergeCell ref="Q11:Q12"/>
    <mergeCell ref="S11:S12"/>
    <mergeCell ref="D12:F12"/>
    <mergeCell ref="A16:S16"/>
    <mergeCell ref="A17:A18"/>
    <mergeCell ref="B17:B18"/>
    <mergeCell ref="D17:F17"/>
    <mergeCell ref="R17:R18"/>
    <mergeCell ref="B2:B3"/>
    <mergeCell ref="A13:S13"/>
    <mergeCell ref="A10:S10"/>
    <mergeCell ref="R14:R15"/>
    <mergeCell ref="S14:S15"/>
    <mergeCell ref="S2:S3"/>
    <mergeCell ref="Q14:Q15"/>
    <mergeCell ref="Q2:Q3"/>
    <mergeCell ref="A2:A3"/>
    <mergeCell ref="B14:B15"/>
    <mergeCell ref="A14:A15"/>
    <mergeCell ref="R11:R12"/>
    <mergeCell ref="A7:S7"/>
    <mergeCell ref="A8:A9"/>
    <mergeCell ref="B8:B9"/>
    <mergeCell ref="D8:F8"/>
    <mergeCell ref="R2:R3"/>
    <mergeCell ref="D2:E2"/>
    <mergeCell ref="D3:E3"/>
    <mergeCell ref="D14:F14"/>
    <mergeCell ref="D15:F15"/>
    <mergeCell ref="Q8:Q9"/>
    <mergeCell ref="R8:R9"/>
    <mergeCell ref="A33:E33"/>
    <mergeCell ref="A32:E32"/>
    <mergeCell ref="A31:E31"/>
    <mergeCell ref="A30:E30"/>
    <mergeCell ref="A29:E29"/>
  </mergeCells>
  <phoneticPr fontId="2" type="noConversion"/>
  <pageMargins left="0.7" right="0.7" top="0.75" bottom="0.75" header="0.3" footer="0.3"/>
  <pageSetup paperSize="121" orientation="landscape" r:id="rId1"/>
  <headerFooter>
    <oddHeader xml:space="preserve">&amp;L&amp;F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2019-07-12T22:11:27Z</dcterms:modified>
</cp:coreProperties>
</file>