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288" windowWidth="20376" windowHeight="12252" firstSheet="1" activeTab="3"/>
  </bookViews>
  <sheets>
    <sheet name="BatteryHarnessPinOuts" sheetId="1" r:id="rId1"/>
    <sheet name="BenthosSphereAdhesives" sheetId="2" r:id="rId2"/>
    <sheet name="PartQuantities" sheetId="3" r:id="rId3"/>
    <sheet name="CurrentLimiterCalc" sheetId="4" r:id="rId4"/>
  </sheets>
  <calcPr calcId="145621"/>
</workbook>
</file>

<file path=xl/calcChain.xml><?xml version="1.0" encoding="utf-8"?>
<calcChain xmlns="http://schemas.openxmlformats.org/spreadsheetml/2006/main">
  <c r="O30" i="4" l="1"/>
  <c r="O24" i="4"/>
  <c r="B40" i="4" l="1"/>
  <c r="B56" i="3" l="1"/>
  <c r="B55" i="3"/>
  <c r="O18" i="4" l="1"/>
  <c r="O17" i="4"/>
  <c r="O16" i="4"/>
  <c r="O8" i="4"/>
  <c r="O9" i="4"/>
  <c r="O7" i="4"/>
  <c r="H36" i="4"/>
  <c r="B37" i="4"/>
  <c r="B30" i="4"/>
  <c r="B23" i="4"/>
  <c r="H24" i="4"/>
  <c r="H29" i="4"/>
  <c r="H22" i="4"/>
  <c r="H16" i="4"/>
  <c r="H10" i="4"/>
  <c r="H8" i="4"/>
  <c r="B8" i="4"/>
  <c r="B29" i="4"/>
  <c r="B22" i="4"/>
  <c r="B16" i="4"/>
  <c r="B10" i="4"/>
  <c r="B28" i="4" s="1"/>
  <c r="H21" i="4" l="1"/>
  <c r="H28" i="4" s="1"/>
  <c r="H31" i="4" s="1"/>
  <c r="B31" i="4"/>
  <c r="B24" i="4" s="1"/>
  <c r="B21" i="4" s="1"/>
  <c r="I9" i="3"/>
  <c r="H9" i="3"/>
  <c r="B20" i="3"/>
  <c r="B19" i="3"/>
  <c r="B18" i="3"/>
  <c r="B17" i="3"/>
  <c r="B16" i="3"/>
  <c r="B15" i="3"/>
  <c r="B10" i="3"/>
  <c r="I10" i="3" s="1"/>
  <c r="B12" i="3"/>
  <c r="B11" i="3"/>
  <c r="B9" i="3"/>
  <c r="B8" i="3"/>
  <c r="B7" i="3"/>
  <c r="B6" i="3"/>
  <c r="B5" i="3"/>
  <c r="B4" i="3"/>
  <c r="B3" i="3"/>
  <c r="I11" i="3" l="1"/>
  <c r="H10" i="3"/>
  <c r="H11" i="3" s="1"/>
  <c r="I12" i="3" l="1"/>
</calcChain>
</file>

<file path=xl/sharedStrings.xml><?xml version="1.0" encoding="utf-8"?>
<sst xmlns="http://schemas.openxmlformats.org/spreadsheetml/2006/main" count="295" uniqueCount="184">
  <si>
    <t>P5</t>
  </si>
  <si>
    <t>PIN 1</t>
  </si>
  <si>
    <t>PIN 2</t>
  </si>
  <si>
    <t>PIN 3</t>
  </si>
  <si>
    <t>PIN 4</t>
  </si>
  <si>
    <t>PIN 5</t>
  </si>
  <si>
    <t>PIN 6</t>
  </si>
  <si>
    <t>PIN 7</t>
  </si>
  <si>
    <t>PIN 8</t>
  </si>
  <si>
    <t>NOTES</t>
  </si>
  <si>
    <t>A1 - 36V</t>
  </si>
  <si>
    <t>A1 - 12V</t>
  </si>
  <si>
    <t>B1 - 12V</t>
  </si>
  <si>
    <t>A2 - 36V</t>
  </si>
  <si>
    <t>A2 - 12V</t>
  </si>
  <si>
    <t>B2 - 12V</t>
  </si>
  <si>
    <t>PIN 3,4,7,8</t>
  </si>
  <si>
    <t>P1 (LABEL A1)</t>
  </si>
  <si>
    <t>P2 (LABEL B1)</t>
  </si>
  <si>
    <t>P3 (LABEL A2)</t>
  </si>
  <si>
    <t>P4 (LABEL B2)</t>
  </si>
  <si>
    <t>PIN 1,2</t>
  </si>
  <si>
    <t>PIN 5,6</t>
  </si>
  <si>
    <t>PIN 7,8</t>
  </si>
  <si>
    <t>PIN 10</t>
  </si>
  <si>
    <t>PIN 9</t>
  </si>
  <si>
    <t>A1 COM</t>
  </si>
  <si>
    <t>B1 - COM</t>
  </si>
  <si>
    <t>A2 - COM</t>
  </si>
  <si>
    <t>B2 - COM</t>
  </si>
  <si>
    <t xml:space="preserve"> </t>
  </si>
  <si>
    <t>Adhesives for glass to delrin</t>
  </si>
  <si>
    <t>Used by Hans</t>
  </si>
  <si>
    <t>3M 5200 Fast Cure</t>
  </si>
  <si>
    <t>EP30D-7</t>
  </si>
  <si>
    <t>MasterBond</t>
  </si>
  <si>
    <t>2 part polyurethane, somewhat flexible for differential thermal expansion/contraction</t>
  </si>
  <si>
    <t>EP30M4LV</t>
  </si>
  <si>
    <t>Good glass to delrin bond</t>
  </si>
  <si>
    <t>EP42HT-2</t>
  </si>
  <si>
    <t>Supreme 11HT</t>
  </si>
  <si>
    <t>Good glass to delrin bond, found in the glass section.</t>
  </si>
  <si>
    <t>Part Number</t>
  </si>
  <si>
    <t>Notes</t>
  </si>
  <si>
    <t>Drawing File Name</t>
  </si>
  <si>
    <t>11021186-02-A</t>
  </si>
  <si>
    <t>8749K62_x3.935</t>
  </si>
  <si>
    <t>11021186-08-A-DWG_BatteryGaugeMount.pdf</t>
  </si>
  <si>
    <t>11021186-02-A_BatteryMountBasePlate.pdf</t>
  </si>
  <si>
    <t>11021186-03-A_BatteryMountMidPlate.pdf</t>
  </si>
  <si>
    <t>11021186-03-A</t>
  </si>
  <si>
    <t>93250A058_0.25-20x9ThreadedRod</t>
  </si>
  <si>
    <t>11021186-08-A</t>
  </si>
  <si>
    <t>11021186-04-B-DWG_BatteryMountUpperFrame.pdf</t>
  </si>
  <si>
    <t>11021186-06-B-DWG_BatteryFRPInsulator.pdf</t>
  </si>
  <si>
    <t>11021186-01-A-DWG_BatteryMountBaseFrame.pdf</t>
  </si>
  <si>
    <t>16 Unit Build Qty. Needed</t>
  </si>
  <si>
    <t>Single Unit Qty.</t>
  </si>
  <si>
    <t>11021186-05-B-DWG_Battery0.250&amp;0.125RubberPad.pdf</t>
  </si>
  <si>
    <t>11021186-05-B</t>
  </si>
  <si>
    <t>11021186-01-A</t>
  </si>
  <si>
    <t>11021186-09-A</t>
  </si>
  <si>
    <t>11021186-04-B</t>
  </si>
  <si>
    <t>11021186-06-B</t>
  </si>
  <si>
    <t>Already submitted, work order #3479, Sent to CJ Machine 8/12/15 for 8/31/15 delivery.</t>
  </si>
  <si>
    <t>Sent RFQ to Western Rubber 8/13/15, can also hand cut</t>
  </si>
  <si>
    <t>Need W.J. FRP</t>
  </si>
  <si>
    <t>Need cut-off of stock (on order)</t>
  </si>
  <si>
    <t>CCE PART QUANTITIES (rev. B 8/13/15 mrc)</t>
  </si>
  <si>
    <t>96246A208</t>
  </si>
  <si>
    <t>90107A029</t>
  </si>
  <si>
    <t>90715A125</t>
  </si>
  <si>
    <t>Helicoil insert with 1/4" - 20 internal
thread</t>
  </si>
  <si>
    <t># 1/4 flat washer</t>
  </si>
  <si>
    <t>#1/4-20 nylok nut</t>
  </si>
  <si>
    <t>#6-32x0.375 Clinch Standoff</t>
  </si>
  <si>
    <t>93090A240</t>
  </si>
  <si>
    <t>3935K21</t>
  </si>
  <si>
    <t>VacuumGauge</t>
  </si>
  <si>
    <t>4429K121</t>
  </si>
  <si>
    <t>1/8" NPT lock nut</t>
  </si>
  <si>
    <t>Cost out-of-house</t>
  </si>
  <si>
    <t>cost each in house (material)</t>
  </si>
  <si>
    <t>ADDITIONAL MCMASTER PARTS QUANTITIES (rev. C 8/25/15 mrc)</t>
  </si>
  <si>
    <t>O-rings for ODI penetrators</t>
  </si>
  <si>
    <t>O-rings for Aanderra O2 sensor</t>
  </si>
  <si>
    <t>O-Rings for McCartney Penetrator</t>
  </si>
  <si>
    <t>O-rings for Ti Balls</t>
  </si>
  <si>
    <t>13.1x1.6</t>
  </si>
  <si>
    <t>#2-024</t>
  </si>
  <si>
    <t>#2-134</t>
  </si>
  <si>
    <t>O-rings for SeaCon penetrators (MINK 10)</t>
  </si>
  <si>
    <t>#2-016</t>
  </si>
  <si>
    <t>#2-019</t>
  </si>
  <si>
    <t>??</t>
  </si>
  <si>
    <t>2-015</t>
  </si>
  <si>
    <t>#2-282</t>
  </si>
  <si>
    <t>#2-283</t>
  </si>
  <si>
    <t>#3-904</t>
  </si>
  <si>
    <t>#2-015</t>
  </si>
  <si>
    <t>All Buna N</t>
  </si>
  <si>
    <t>Received 8/25/15</t>
  </si>
  <si>
    <t>R1</t>
  </si>
  <si>
    <t>C1</t>
  </si>
  <si>
    <t>Vg</t>
  </si>
  <si>
    <t>Vth</t>
  </si>
  <si>
    <t>C_load</t>
  </si>
  <si>
    <t>F</t>
  </si>
  <si>
    <t>V</t>
  </si>
  <si>
    <t>I peak =</t>
  </si>
  <si>
    <t>Amps</t>
  </si>
  <si>
    <t>Rd</t>
  </si>
  <si>
    <t>Cd</t>
  </si>
  <si>
    <t>R</t>
  </si>
  <si>
    <t>delay =</t>
  </si>
  <si>
    <t>Seconds</t>
  </si>
  <si>
    <t>I</t>
  </si>
  <si>
    <t>C</t>
  </si>
  <si>
    <t>dE</t>
  </si>
  <si>
    <t>Volts</t>
  </si>
  <si>
    <t>dT</t>
  </si>
  <si>
    <t>Current required for load slew</t>
  </si>
  <si>
    <t>Time required for voltage slew</t>
  </si>
  <si>
    <t>V+</t>
  </si>
  <si>
    <t>Igate</t>
  </si>
  <si>
    <t>A</t>
  </si>
  <si>
    <t>Over-current trip delay time calculation</t>
  </si>
  <si>
    <t>V, calculated from gate drive current</t>
  </si>
  <si>
    <t>LT1910 Peak soft start peak current calculation</t>
  </si>
  <si>
    <t>LT4416 Peak soft start peak current calculation</t>
  </si>
  <si>
    <t>Release Enable Filter</t>
  </si>
  <si>
    <t>Time constant</t>
  </si>
  <si>
    <t>LT4363 Inrush current calculation</t>
  </si>
  <si>
    <t>IgateUP</t>
  </si>
  <si>
    <t>48 volts worst case</t>
  </si>
  <si>
    <t>48 volts best case</t>
  </si>
  <si>
    <t>Load C</t>
  </si>
  <si>
    <t>Iinrush</t>
  </si>
  <si>
    <t>C1 Value best case</t>
  </si>
  <si>
    <t>C1 uF Value worst case</t>
  </si>
  <si>
    <t>48 volts nominal case</t>
  </si>
  <si>
    <t>C1 Value nominal case</t>
  </si>
  <si>
    <t>C1 Value uF</t>
  </si>
  <si>
    <t>ADDITIONAL Digikey PARTS QUANTITIES (rev. C 8/25/15 mrc)</t>
  </si>
  <si>
    <t>50-57-9405</t>
  </si>
  <si>
    <t>Pins for 50-57-9405</t>
  </si>
  <si>
    <t>BIN HOUSING</t>
  </si>
  <si>
    <t>BATTERY HOUSING</t>
  </si>
  <si>
    <t>MOLEX connector for modem xducer</t>
  </si>
  <si>
    <t>16-02-1117</t>
  </si>
  <si>
    <t>09-50-3051</t>
  </si>
  <si>
    <t>MOLEX connector for modem power</t>
  </si>
  <si>
    <t>08-50-0185</t>
  </si>
  <si>
    <t>Pins for 09-50-3051</t>
  </si>
  <si>
    <t>DF11-12DS-2C</t>
  </si>
  <si>
    <t>Hirose connector for modem I/O</t>
  </si>
  <si>
    <t>DF11-22SCA</t>
  </si>
  <si>
    <t>Pins for DF11-12DS-2C</t>
  </si>
  <si>
    <t>22-55-2101</t>
  </si>
  <si>
    <t>MOLEX connector for modem serial port</t>
  </si>
  <si>
    <t>Pins for 22-55-2101</t>
  </si>
  <si>
    <t>15-04-5104</t>
  </si>
  <si>
    <t>Clip for 22-55-2101</t>
  </si>
  <si>
    <t>15-04-0292</t>
  </si>
  <si>
    <t>Key for 22-55-2101</t>
  </si>
  <si>
    <t>770580-1</t>
  </si>
  <si>
    <t>TE connectivity power PCB input connector</t>
  </si>
  <si>
    <t>794831-3</t>
  </si>
  <si>
    <t>Socket for 770580-1</t>
  </si>
  <si>
    <t>770579-1</t>
  </si>
  <si>
    <t>Battery PCB to penetrator connector</t>
  </si>
  <si>
    <t>Socket for 770579-1</t>
  </si>
  <si>
    <t>Current sense resistor</t>
  </si>
  <si>
    <t>offset</t>
  </si>
  <si>
    <t>I limit</t>
  </si>
  <si>
    <t>resistor</t>
  </si>
  <si>
    <t>R23</t>
  </si>
  <si>
    <t>R25</t>
  </si>
  <si>
    <t>UV</t>
  </si>
  <si>
    <t>Shutdwn</t>
  </si>
  <si>
    <t>LT4363 UV shutdown calculation 44V bus</t>
  </si>
  <si>
    <t>LT4363 UV shutdown calculation 15V bus</t>
  </si>
  <si>
    <t>R30</t>
  </si>
  <si>
    <t>R32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</si>
</sst>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000"/>
    <numFmt numFmtId="166" formatCode="0.0"/>
  </numFmts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3" borderId="16" xfId="0" applyFill="1" applyBorder="1"/>
    <xf numFmtId="164" fontId="0" fillId="3" borderId="16" xfId="0" applyNumberFormat="1" applyFill="1" applyBorder="1"/>
    <xf numFmtId="165" fontId="0" fillId="3" borderId="16" xfId="0" applyNumberFormat="1" applyFill="1" applyBorder="1"/>
    <xf numFmtId="164" fontId="0" fillId="6" borderId="16" xfId="0" applyNumberFormat="1" applyFill="1" applyBorder="1"/>
    <xf numFmtId="0" fontId="0" fillId="6" borderId="16" xfId="0" applyFill="1" applyBorder="1"/>
    <xf numFmtId="0" fontId="0" fillId="6" borderId="0" xfId="0" applyFill="1" applyBorder="1"/>
    <xf numFmtId="0" fontId="0" fillId="0" borderId="1" xfId="0" applyFill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1" fillId="4" borderId="0" xfId="0" applyFont="1" applyFill="1" applyBorder="1" applyAlignment="1"/>
    <xf numFmtId="0" fontId="0" fillId="0" borderId="0" xfId="0" applyBorder="1" applyAlignment="1"/>
    <xf numFmtId="166" fontId="0" fillId="3" borderId="16" xfId="0" applyNumberFormat="1" applyFill="1" applyBorder="1"/>
    <xf numFmtId="0" fontId="1" fillId="4" borderId="13" xfId="0" applyFont="1" applyFill="1" applyBorder="1" applyAlignment="1"/>
    <xf numFmtId="0" fontId="0" fillId="0" borderId="14" xfId="0" applyBorder="1" applyAlignment="1"/>
    <xf numFmtId="0" fontId="0" fillId="0" borderId="15" xfId="0" applyBorder="1" applyAlignment="1"/>
    <xf numFmtId="2" fontId="0" fillId="3" borderId="16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6"/>
  <sheetViews>
    <sheetView workbookViewId="0">
      <selection activeCell="F20" sqref="F20"/>
    </sheetView>
  </sheetViews>
  <sheetFormatPr defaultColWidth="17.5546875" defaultRowHeight="18" x14ac:dyDescent="0.35"/>
  <cols>
    <col min="1" max="6" width="17.5546875" style="1"/>
    <col min="7" max="7" width="19.77734375" style="1" customWidth="1"/>
    <col min="8" max="16384" width="17.5546875" style="1"/>
  </cols>
  <sheetData>
    <row r="1" spans="2:7" ht="18.600000000000001" thickBot="1" x14ac:dyDescent="0.4"/>
    <row r="2" spans="2:7" ht="18.600000000000001" thickBot="1" x14ac:dyDescent="0.4">
      <c r="B2" s="6" t="s">
        <v>17</v>
      </c>
      <c r="C2" s="7" t="s">
        <v>18</v>
      </c>
      <c r="D2" s="7" t="s">
        <v>19</v>
      </c>
      <c r="E2" s="7" t="s">
        <v>20</v>
      </c>
      <c r="F2" s="7" t="s">
        <v>0</v>
      </c>
      <c r="G2" s="8" t="s">
        <v>9</v>
      </c>
    </row>
    <row r="3" spans="2:7" x14ac:dyDescent="0.35">
      <c r="B3" s="9" t="s">
        <v>21</v>
      </c>
      <c r="C3" s="10"/>
      <c r="D3" s="10"/>
      <c r="E3" s="10"/>
      <c r="F3" s="10" t="s">
        <v>1</v>
      </c>
      <c r="G3" s="11" t="s">
        <v>10</v>
      </c>
    </row>
    <row r="4" spans="2:7" x14ac:dyDescent="0.35">
      <c r="B4" s="2" t="s">
        <v>22</v>
      </c>
      <c r="C4" s="3"/>
      <c r="D4" s="3"/>
      <c r="E4" s="3"/>
      <c r="F4" s="3" t="s">
        <v>2</v>
      </c>
      <c r="G4" s="12" t="s">
        <v>11</v>
      </c>
    </row>
    <row r="5" spans="2:7" x14ac:dyDescent="0.35">
      <c r="B5" s="2" t="s">
        <v>16</v>
      </c>
      <c r="C5" s="15"/>
      <c r="D5" s="3"/>
      <c r="E5" s="3"/>
      <c r="F5" s="3" t="s">
        <v>3</v>
      </c>
      <c r="G5" s="12" t="s">
        <v>26</v>
      </c>
    </row>
    <row r="6" spans="2:7" x14ac:dyDescent="0.35">
      <c r="B6" s="2"/>
      <c r="C6" s="3" t="s">
        <v>22</v>
      </c>
      <c r="D6" s="3"/>
      <c r="E6" s="3"/>
      <c r="F6" s="3" t="s">
        <v>4</v>
      </c>
      <c r="G6" s="12" t="s">
        <v>12</v>
      </c>
    </row>
    <row r="7" spans="2:7" x14ac:dyDescent="0.35">
      <c r="B7" s="2"/>
      <c r="C7" s="3" t="s">
        <v>23</v>
      </c>
      <c r="D7" s="3"/>
      <c r="E7" s="3"/>
      <c r="F7" s="3" t="s">
        <v>5</v>
      </c>
      <c r="G7" s="12" t="s">
        <v>27</v>
      </c>
    </row>
    <row r="8" spans="2:7" x14ac:dyDescent="0.35">
      <c r="B8" s="2"/>
      <c r="C8" s="3"/>
      <c r="D8" s="3" t="s">
        <v>21</v>
      </c>
      <c r="E8" s="3"/>
      <c r="F8" s="3" t="s">
        <v>6</v>
      </c>
      <c r="G8" s="12" t="s">
        <v>13</v>
      </c>
    </row>
    <row r="9" spans="2:7" x14ac:dyDescent="0.35">
      <c r="B9" s="2"/>
      <c r="C9" s="3"/>
      <c r="D9" s="3" t="s">
        <v>22</v>
      </c>
      <c r="E9" s="3"/>
      <c r="F9" s="3" t="s">
        <v>7</v>
      </c>
      <c r="G9" s="12" t="s">
        <v>14</v>
      </c>
    </row>
    <row r="10" spans="2:7" x14ac:dyDescent="0.35">
      <c r="B10" s="2"/>
      <c r="C10" s="3"/>
      <c r="D10" s="2" t="s">
        <v>16</v>
      </c>
      <c r="E10" s="3"/>
      <c r="F10" s="3" t="s">
        <v>8</v>
      </c>
      <c r="G10" s="12" t="s">
        <v>28</v>
      </c>
    </row>
    <row r="11" spans="2:7" x14ac:dyDescent="0.35">
      <c r="B11" s="2"/>
      <c r="C11" s="3"/>
      <c r="D11" s="3"/>
      <c r="E11" s="3" t="s">
        <v>22</v>
      </c>
      <c r="F11" s="3" t="s">
        <v>25</v>
      </c>
      <c r="G11" s="12" t="s">
        <v>15</v>
      </c>
    </row>
    <row r="12" spans="2:7" ht="18.600000000000001" thickBot="1" x14ac:dyDescent="0.4">
      <c r="B12" s="4"/>
      <c r="C12" s="5"/>
      <c r="D12" s="5"/>
      <c r="E12" s="5" t="s">
        <v>23</v>
      </c>
      <c r="F12" s="5" t="s">
        <v>24</v>
      </c>
      <c r="G12" s="13" t="s">
        <v>29</v>
      </c>
    </row>
    <row r="16" spans="2:7" x14ac:dyDescent="0.35">
      <c r="C16" s="1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9" sqref="B9"/>
    </sheetView>
  </sheetViews>
  <sheetFormatPr defaultRowHeight="14.4" x14ac:dyDescent="0.3"/>
  <cols>
    <col min="1" max="1" width="19.5546875" style="16" customWidth="1"/>
    <col min="2" max="2" width="48.44140625" style="16" customWidth="1"/>
    <col min="3" max="16384" width="8.88671875" style="16"/>
  </cols>
  <sheetData>
    <row r="1" spans="1:3" ht="28.8" x14ac:dyDescent="0.3">
      <c r="A1" s="16" t="s">
        <v>31</v>
      </c>
    </row>
    <row r="2" spans="1:3" x14ac:dyDescent="0.3">
      <c r="C2" s="16" t="s">
        <v>30</v>
      </c>
    </row>
    <row r="3" spans="1:3" x14ac:dyDescent="0.3">
      <c r="A3" s="16" t="s">
        <v>33</v>
      </c>
      <c r="B3" s="16" t="s">
        <v>32</v>
      </c>
    </row>
    <row r="4" spans="1:3" x14ac:dyDescent="0.3">
      <c r="A4" s="16" t="s">
        <v>35</v>
      </c>
    </row>
    <row r="5" spans="1:3" ht="28.8" x14ac:dyDescent="0.3">
      <c r="A5" s="16" t="s">
        <v>34</v>
      </c>
      <c r="B5" s="16" t="s">
        <v>36</v>
      </c>
    </row>
    <row r="6" spans="1:3" x14ac:dyDescent="0.3">
      <c r="A6" s="16" t="s">
        <v>39</v>
      </c>
      <c r="B6" s="16" t="s">
        <v>38</v>
      </c>
    </row>
    <row r="7" spans="1:3" x14ac:dyDescent="0.3">
      <c r="A7" s="16" t="s">
        <v>37</v>
      </c>
      <c r="B7" s="16" t="s">
        <v>38</v>
      </c>
    </row>
    <row r="8" spans="1:3" x14ac:dyDescent="0.3">
      <c r="A8" s="16" t="s">
        <v>40</v>
      </c>
      <c r="B8" s="16" t="s">
        <v>41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6"/>
  <sheetViews>
    <sheetView topLeftCell="A28" workbookViewId="0">
      <selection activeCell="C60" sqref="C60"/>
    </sheetView>
  </sheetViews>
  <sheetFormatPr defaultRowHeight="14.4" x14ac:dyDescent="0.3"/>
  <cols>
    <col min="2" max="2" width="9.77734375" customWidth="1"/>
    <col min="3" max="3" width="31.77734375" customWidth="1"/>
    <col min="4" max="4" width="48" style="17" customWidth="1"/>
    <col min="5" max="5" width="36.88671875" style="16" customWidth="1"/>
    <col min="6" max="6" width="14.33203125" customWidth="1"/>
    <col min="7" max="7" width="19.21875" customWidth="1"/>
    <col min="8" max="8" width="10.6640625" customWidth="1"/>
  </cols>
  <sheetData>
    <row r="1" spans="1:9" ht="30" thickBot="1" x14ac:dyDescent="0.4">
      <c r="A1" s="44" t="s">
        <v>68</v>
      </c>
      <c r="B1" s="45"/>
      <c r="C1" s="45"/>
      <c r="D1" s="45"/>
      <c r="E1" s="46"/>
      <c r="F1" s="16" t="s">
        <v>82</v>
      </c>
      <c r="G1" s="16" t="s">
        <v>81</v>
      </c>
    </row>
    <row r="2" spans="1:9" s="17" customFormat="1" ht="26.4" customHeight="1" x14ac:dyDescent="0.3">
      <c r="A2" s="27" t="s">
        <v>57</v>
      </c>
      <c r="B2" s="24" t="s">
        <v>56</v>
      </c>
      <c r="C2" s="25" t="s">
        <v>42</v>
      </c>
      <c r="D2" s="25" t="s">
        <v>44</v>
      </c>
      <c r="E2" s="26" t="s">
        <v>43</v>
      </c>
    </row>
    <row r="3" spans="1:9" s="17" customFormat="1" ht="26.4" customHeight="1" x14ac:dyDescent="0.3">
      <c r="A3" s="20">
        <v>1</v>
      </c>
      <c r="B3" s="23">
        <f>A3*16</f>
        <v>16</v>
      </c>
      <c r="C3" s="19" t="s">
        <v>60</v>
      </c>
      <c r="D3" s="19" t="s">
        <v>55</v>
      </c>
      <c r="E3" s="30" t="s">
        <v>64</v>
      </c>
    </row>
    <row r="4" spans="1:9" x14ac:dyDescent="0.3">
      <c r="A4" s="20">
        <v>1</v>
      </c>
      <c r="B4" s="23">
        <f t="shared" ref="B4:B12" si="0">A4*16</f>
        <v>16</v>
      </c>
      <c r="C4" s="19" t="s">
        <v>45</v>
      </c>
      <c r="D4" s="19" t="s">
        <v>48</v>
      </c>
      <c r="E4" s="29" t="s">
        <v>66</v>
      </c>
    </row>
    <row r="5" spans="1:9" x14ac:dyDescent="0.3">
      <c r="A5" s="20">
        <v>8</v>
      </c>
      <c r="B5" s="23">
        <f t="shared" si="0"/>
        <v>128</v>
      </c>
      <c r="C5" s="19" t="s">
        <v>46</v>
      </c>
      <c r="D5" s="19" t="s">
        <v>47</v>
      </c>
      <c r="E5" s="29" t="s">
        <v>67</v>
      </c>
    </row>
    <row r="6" spans="1:9" x14ac:dyDescent="0.3">
      <c r="A6" s="20">
        <v>4</v>
      </c>
      <c r="B6" s="23">
        <f t="shared" si="0"/>
        <v>64</v>
      </c>
      <c r="C6" s="19" t="s">
        <v>51</v>
      </c>
      <c r="D6" s="19" t="s">
        <v>47</v>
      </c>
      <c r="E6" s="29" t="s">
        <v>67</v>
      </c>
    </row>
    <row r="7" spans="1:9" x14ac:dyDescent="0.3">
      <c r="A7" s="20">
        <v>1</v>
      </c>
      <c r="B7" s="23">
        <f t="shared" si="0"/>
        <v>16</v>
      </c>
      <c r="C7" s="19" t="s">
        <v>52</v>
      </c>
      <c r="D7" s="19" t="s">
        <v>47</v>
      </c>
      <c r="E7" s="30" t="s">
        <v>101</v>
      </c>
    </row>
    <row r="8" spans="1:9" x14ac:dyDescent="0.3">
      <c r="A8" s="20">
        <v>1</v>
      </c>
      <c r="B8" s="23">
        <f t="shared" si="0"/>
        <v>16</v>
      </c>
      <c r="C8" s="19" t="s">
        <v>50</v>
      </c>
      <c r="D8" s="19" t="s">
        <v>49</v>
      </c>
      <c r="E8" s="29" t="s">
        <v>66</v>
      </c>
    </row>
    <row r="9" spans="1:9" ht="28.8" x14ac:dyDescent="0.3">
      <c r="A9" s="20">
        <v>2</v>
      </c>
      <c r="B9" s="23">
        <f t="shared" si="0"/>
        <v>32</v>
      </c>
      <c r="C9" s="19" t="s">
        <v>59</v>
      </c>
      <c r="D9" s="19" t="s">
        <v>58</v>
      </c>
      <c r="E9" s="29" t="s">
        <v>65</v>
      </c>
      <c r="F9">
        <v>11.35</v>
      </c>
      <c r="G9">
        <v>32.35</v>
      </c>
      <c r="H9">
        <f>B9*F9</f>
        <v>363.2</v>
      </c>
      <c r="I9">
        <f>(B9*G9)+260</f>
        <v>1295.2</v>
      </c>
    </row>
    <row r="10" spans="1:9" ht="28.8" x14ac:dyDescent="0.3">
      <c r="A10" s="20">
        <v>2</v>
      </c>
      <c r="B10" s="23">
        <f t="shared" si="0"/>
        <v>32</v>
      </c>
      <c r="C10" s="19" t="s">
        <v>61</v>
      </c>
      <c r="D10" s="19" t="s">
        <v>58</v>
      </c>
      <c r="E10" s="29" t="s">
        <v>65</v>
      </c>
      <c r="F10">
        <v>6.6</v>
      </c>
      <c r="G10">
        <v>23.93</v>
      </c>
      <c r="H10">
        <f>B10*F10</f>
        <v>211.2</v>
      </c>
      <c r="I10">
        <f>(B10*G10)+260</f>
        <v>1025.76</v>
      </c>
    </row>
    <row r="11" spans="1:9" x14ac:dyDescent="0.3">
      <c r="A11" s="20">
        <v>1</v>
      </c>
      <c r="B11" s="23">
        <f t="shared" si="0"/>
        <v>16</v>
      </c>
      <c r="C11" s="19" t="s">
        <v>62</v>
      </c>
      <c r="D11" s="19" t="s">
        <v>53</v>
      </c>
      <c r="E11" s="30" t="s">
        <v>101</v>
      </c>
      <c r="H11">
        <f>SUM(H9:H10)</f>
        <v>574.4</v>
      </c>
      <c r="I11">
        <f>SUM(I9:I10)</f>
        <v>2320.96</v>
      </c>
    </row>
    <row r="12" spans="1:9" ht="15" thickBot="1" x14ac:dyDescent="0.35">
      <c r="A12" s="21">
        <v>1</v>
      </c>
      <c r="B12" s="28">
        <f t="shared" si="0"/>
        <v>16</v>
      </c>
      <c r="C12" s="22" t="s">
        <v>63</v>
      </c>
      <c r="D12" s="22" t="s">
        <v>54</v>
      </c>
      <c r="E12" s="31" t="s">
        <v>66</v>
      </c>
      <c r="I12">
        <f>I11-H11</f>
        <v>1746.56</v>
      </c>
    </row>
    <row r="13" spans="1:9" ht="15" thickBot="1" x14ac:dyDescent="0.35">
      <c r="B13" s="17"/>
      <c r="C13" s="17"/>
      <c r="E13" s="18"/>
      <c r="I13" t="s">
        <v>30</v>
      </c>
    </row>
    <row r="14" spans="1:9" ht="18" x14ac:dyDescent="0.35">
      <c r="A14" s="44" t="s">
        <v>83</v>
      </c>
      <c r="B14" s="45"/>
      <c r="C14" s="45"/>
      <c r="D14" s="45"/>
      <c r="E14" s="46"/>
      <c r="F14" s="16"/>
      <c r="G14" s="16"/>
    </row>
    <row r="15" spans="1:9" ht="28.8" x14ac:dyDescent="0.3">
      <c r="A15" s="38">
        <v>4</v>
      </c>
      <c r="B15" s="23">
        <f t="shared" ref="B15:B20" si="1">A15*16</f>
        <v>64</v>
      </c>
      <c r="C15" s="19" t="s">
        <v>69</v>
      </c>
      <c r="D15" s="23" t="s">
        <v>72</v>
      </c>
      <c r="E15" s="18"/>
    </row>
    <row r="16" spans="1:9" x14ac:dyDescent="0.3">
      <c r="A16" s="38">
        <v>4</v>
      </c>
      <c r="B16" s="23">
        <f t="shared" si="1"/>
        <v>64</v>
      </c>
      <c r="C16" s="19" t="s">
        <v>70</v>
      </c>
      <c r="D16" s="19" t="s">
        <v>73</v>
      </c>
      <c r="E16" s="18"/>
    </row>
    <row r="17" spans="1:5" x14ac:dyDescent="0.3">
      <c r="A17" s="38">
        <v>4</v>
      </c>
      <c r="B17" s="23">
        <f t="shared" si="1"/>
        <v>64</v>
      </c>
      <c r="C17" s="19" t="s">
        <v>71</v>
      </c>
      <c r="D17" s="19" t="s">
        <v>74</v>
      </c>
      <c r="E17" s="18"/>
    </row>
    <row r="18" spans="1:5" x14ac:dyDescent="0.3">
      <c r="A18" s="38">
        <v>6</v>
      </c>
      <c r="B18" s="23">
        <f t="shared" si="1"/>
        <v>96</v>
      </c>
      <c r="C18" s="19" t="s">
        <v>76</v>
      </c>
      <c r="D18" s="19" t="s">
        <v>75</v>
      </c>
      <c r="E18" s="18"/>
    </row>
    <row r="19" spans="1:5" x14ac:dyDescent="0.3">
      <c r="A19" s="38">
        <v>1</v>
      </c>
      <c r="B19" s="23">
        <f t="shared" si="1"/>
        <v>16</v>
      </c>
      <c r="C19" s="19" t="s">
        <v>77</v>
      </c>
      <c r="D19" s="19" t="s">
        <v>78</v>
      </c>
      <c r="E19" s="18"/>
    </row>
    <row r="20" spans="1:5" x14ac:dyDescent="0.3">
      <c r="A20" s="38">
        <v>1</v>
      </c>
      <c r="B20" s="23">
        <f t="shared" si="1"/>
        <v>16</v>
      </c>
      <c r="C20" s="19" t="s">
        <v>79</v>
      </c>
      <c r="D20" s="19" t="s">
        <v>80</v>
      </c>
      <c r="E20" s="18"/>
    </row>
    <row r="21" spans="1:5" x14ac:dyDescent="0.3">
      <c r="A21" s="39"/>
      <c r="B21" s="23"/>
      <c r="C21" s="19"/>
      <c r="D21" s="40" t="s">
        <v>100</v>
      </c>
      <c r="E21" s="18"/>
    </row>
    <row r="22" spans="1:5" x14ac:dyDescent="0.3">
      <c r="A22" s="39"/>
      <c r="B22" s="23"/>
      <c r="C22" s="19"/>
      <c r="D22" s="19" t="s">
        <v>91</v>
      </c>
      <c r="E22" s="18"/>
    </row>
    <row r="23" spans="1:5" x14ac:dyDescent="0.3">
      <c r="A23" s="38">
        <v>10</v>
      </c>
      <c r="B23" s="19"/>
      <c r="C23" s="19"/>
      <c r="D23" s="19" t="s">
        <v>92</v>
      </c>
      <c r="E23" s="18"/>
    </row>
    <row r="24" spans="1:5" x14ac:dyDescent="0.3">
      <c r="A24" s="38">
        <v>10</v>
      </c>
      <c r="B24" s="19"/>
      <c r="C24" s="19"/>
      <c r="D24" s="19" t="s">
        <v>93</v>
      </c>
      <c r="E24" s="18"/>
    </row>
    <row r="25" spans="1:5" x14ac:dyDescent="0.3">
      <c r="A25" s="39"/>
      <c r="B25" s="19"/>
      <c r="C25" s="19"/>
      <c r="D25" s="19" t="s">
        <v>84</v>
      </c>
      <c r="E25" s="18"/>
    </row>
    <row r="26" spans="1:5" x14ac:dyDescent="0.3">
      <c r="A26" s="39">
        <v>6</v>
      </c>
      <c r="B26" s="19"/>
      <c r="C26" s="19"/>
      <c r="D26" s="19" t="s">
        <v>89</v>
      </c>
      <c r="E26" s="18"/>
    </row>
    <row r="27" spans="1:5" x14ac:dyDescent="0.3">
      <c r="A27" s="39">
        <v>3</v>
      </c>
      <c r="B27" s="39"/>
      <c r="C27" s="39"/>
      <c r="D27" s="19" t="s">
        <v>90</v>
      </c>
    </row>
    <row r="28" spans="1:5" x14ac:dyDescent="0.3">
      <c r="A28" s="39"/>
      <c r="B28" s="39"/>
      <c r="C28" s="39"/>
      <c r="D28" s="19" t="s">
        <v>85</v>
      </c>
    </row>
    <row r="29" spans="1:5" x14ac:dyDescent="0.3">
      <c r="A29" s="39">
        <v>2</v>
      </c>
      <c r="B29" s="39"/>
      <c r="C29" s="39"/>
      <c r="D29" s="19" t="s">
        <v>88</v>
      </c>
    </row>
    <row r="30" spans="1:5" x14ac:dyDescent="0.3">
      <c r="A30" s="39">
        <v>1</v>
      </c>
      <c r="B30" s="39"/>
      <c r="C30" s="39"/>
      <c r="D30" s="19" t="s">
        <v>94</v>
      </c>
    </row>
    <row r="31" spans="1:5" x14ac:dyDescent="0.3">
      <c r="A31" s="39"/>
      <c r="B31" s="39"/>
      <c r="C31" s="39"/>
      <c r="D31" s="19" t="s">
        <v>86</v>
      </c>
    </row>
    <row r="32" spans="1:5" x14ac:dyDescent="0.3">
      <c r="A32" s="39">
        <v>3</v>
      </c>
      <c r="B32" s="39"/>
      <c r="C32" s="39"/>
      <c r="D32" s="19" t="s">
        <v>95</v>
      </c>
    </row>
    <row r="33" spans="1:7" x14ac:dyDescent="0.3">
      <c r="A33" s="39"/>
      <c r="B33" s="39"/>
      <c r="C33" s="39"/>
      <c r="D33" s="19" t="s">
        <v>87</v>
      </c>
    </row>
    <row r="34" spans="1:7" x14ac:dyDescent="0.3">
      <c r="A34" s="39">
        <v>1</v>
      </c>
      <c r="B34" s="39"/>
      <c r="C34" s="39"/>
      <c r="D34" s="19" t="s">
        <v>96</v>
      </c>
    </row>
    <row r="35" spans="1:7" x14ac:dyDescent="0.3">
      <c r="A35" s="39">
        <v>1</v>
      </c>
      <c r="B35" s="39"/>
      <c r="C35" s="39"/>
      <c r="D35" s="19" t="s">
        <v>97</v>
      </c>
    </row>
    <row r="36" spans="1:7" x14ac:dyDescent="0.3">
      <c r="A36" s="39">
        <v>1</v>
      </c>
      <c r="B36" s="39"/>
      <c r="C36" s="39"/>
      <c r="D36" s="19" t="s">
        <v>98</v>
      </c>
    </row>
    <row r="37" spans="1:7" x14ac:dyDescent="0.3">
      <c r="A37" s="39">
        <v>1</v>
      </c>
      <c r="B37" s="39"/>
      <c r="C37" s="39"/>
      <c r="D37" s="19" t="s">
        <v>99</v>
      </c>
    </row>
    <row r="38" spans="1:7" ht="15" thickBot="1" x14ac:dyDescent="0.35"/>
    <row r="39" spans="1:7" ht="18" x14ac:dyDescent="0.35">
      <c r="A39" s="44" t="s">
        <v>143</v>
      </c>
      <c r="B39" s="45"/>
      <c r="C39" s="45"/>
      <c r="D39" s="45"/>
      <c r="E39" s="46"/>
      <c r="F39" s="16"/>
      <c r="G39" s="16"/>
    </row>
    <row r="40" spans="1:7" ht="18" x14ac:dyDescent="0.35">
      <c r="A40" s="41" t="s">
        <v>146</v>
      </c>
      <c r="B40" s="42"/>
      <c r="C40" s="42"/>
      <c r="D40" s="42"/>
      <c r="E40" s="42"/>
      <c r="F40" s="16"/>
      <c r="G40" s="16"/>
    </row>
    <row r="41" spans="1:7" x14ac:dyDescent="0.3">
      <c r="A41">
        <v>1</v>
      </c>
      <c r="C41" t="s">
        <v>144</v>
      </c>
      <c r="D41" s="17" t="s">
        <v>148</v>
      </c>
    </row>
    <row r="42" spans="1:7" x14ac:dyDescent="0.3">
      <c r="A42">
        <v>5</v>
      </c>
      <c r="C42" s="16" t="s">
        <v>149</v>
      </c>
      <c r="D42" s="17" t="s">
        <v>145</v>
      </c>
    </row>
    <row r="43" spans="1:7" x14ac:dyDescent="0.3">
      <c r="A43">
        <v>1</v>
      </c>
      <c r="C43" s="16" t="s">
        <v>150</v>
      </c>
      <c r="D43" s="17" t="s">
        <v>151</v>
      </c>
    </row>
    <row r="44" spans="1:7" x14ac:dyDescent="0.3">
      <c r="A44">
        <v>5</v>
      </c>
      <c r="C44" s="16" t="s">
        <v>152</v>
      </c>
      <c r="D44" s="17" t="s">
        <v>153</v>
      </c>
    </row>
    <row r="45" spans="1:7" x14ac:dyDescent="0.3">
      <c r="A45">
        <v>1</v>
      </c>
      <c r="C45" s="16" t="s">
        <v>154</v>
      </c>
      <c r="D45" s="17" t="s">
        <v>155</v>
      </c>
    </row>
    <row r="46" spans="1:7" x14ac:dyDescent="0.3">
      <c r="A46">
        <v>12</v>
      </c>
      <c r="C46" s="16" t="s">
        <v>156</v>
      </c>
      <c r="D46" s="17" t="s">
        <v>157</v>
      </c>
    </row>
    <row r="47" spans="1:7" x14ac:dyDescent="0.3">
      <c r="A47">
        <v>1</v>
      </c>
      <c r="C47" s="16" t="s">
        <v>158</v>
      </c>
      <c r="D47" s="17" t="s">
        <v>159</v>
      </c>
    </row>
    <row r="48" spans="1:7" x14ac:dyDescent="0.3">
      <c r="A48">
        <v>10</v>
      </c>
      <c r="C48" s="16" t="s">
        <v>149</v>
      </c>
      <c r="D48" s="17" t="s">
        <v>160</v>
      </c>
    </row>
    <row r="49" spans="1:4" x14ac:dyDescent="0.3">
      <c r="A49">
        <v>1</v>
      </c>
      <c r="C49" s="16" t="s">
        <v>161</v>
      </c>
      <c r="D49" s="17" t="s">
        <v>162</v>
      </c>
    </row>
    <row r="50" spans="1:4" x14ac:dyDescent="0.3">
      <c r="A50">
        <v>1</v>
      </c>
      <c r="C50" s="16" t="s">
        <v>163</v>
      </c>
      <c r="D50" s="17" t="s">
        <v>164</v>
      </c>
    </row>
    <row r="51" spans="1:4" x14ac:dyDescent="0.3">
      <c r="A51">
        <v>2</v>
      </c>
      <c r="C51" s="16" t="s">
        <v>165</v>
      </c>
      <c r="D51" s="17" t="s">
        <v>166</v>
      </c>
    </row>
    <row r="52" spans="1:4" x14ac:dyDescent="0.3">
      <c r="A52">
        <v>20</v>
      </c>
      <c r="C52" s="16" t="s">
        <v>167</v>
      </c>
      <c r="D52" s="17" t="s">
        <v>168</v>
      </c>
    </row>
    <row r="53" spans="1:4" x14ac:dyDescent="0.3">
      <c r="C53" s="16"/>
    </row>
    <row r="54" spans="1:4" x14ac:dyDescent="0.3">
      <c r="A54" t="s">
        <v>147</v>
      </c>
    </row>
    <row r="55" spans="1:4" x14ac:dyDescent="0.3">
      <c r="A55">
        <v>1</v>
      </c>
      <c r="B55">
        <f>A55*16</f>
        <v>16</v>
      </c>
      <c r="C55" s="16" t="s">
        <v>169</v>
      </c>
      <c r="D55" s="17" t="s">
        <v>170</v>
      </c>
    </row>
    <row r="56" spans="1:4" x14ac:dyDescent="0.3">
      <c r="A56">
        <v>8</v>
      </c>
      <c r="B56">
        <f t="shared" ref="B56" si="2">A56*16</f>
        <v>128</v>
      </c>
      <c r="C56" s="16" t="s">
        <v>167</v>
      </c>
      <c r="D56" s="17" t="s">
        <v>171</v>
      </c>
    </row>
  </sheetData>
  <mergeCells count="3">
    <mergeCell ref="A1:E1"/>
    <mergeCell ref="A14:E14"/>
    <mergeCell ref="A39:E39"/>
  </mergeCells>
  <pageMargins left="0.7" right="0.7" top="0.75" bottom="0.75" header="0.3" footer="0.3"/>
  <pageSetup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tabSelected="1" workbookViewId="0">
      <selection activeCell="N40" sqref="N40"/>
    </sheetView>
  </sheetViews>
  <sheetFormatPr defaultRowHeight="14.4" x14ac:dyDescent="0.3"/>
  <cols>
    <col min="2" max="2" width="15" customWidth="1"/>
    <col min="15" max="15" width="12.6640625" bestFit="1" customWidth="1"/>
  </cols>
  <sheetData>
    <row r="1" spans="1:17" x14ac:dyDescent="0.3">
      <c r="A1" t="s">
        <v>128</v>
      </c>
      <c r="G1" t="s">
        <v>129</v>
      </c>
      <c r="N1" t="s">
        <v>132</v>
      </c>
    </row>
    <row r="2" spans="1:17" x14ac:dyDescent="0.3">
      <c r="A2" t="s">
        <v>102</v>
      </c>
      <c r="B2">
        <v>64900</v>
      </c>
      <c r="C2" t="s">
        <v>113</v>
      </c>
      <c r="G2" t="s">
        <v>102</v>
      </c>
      <c r="H2">
        <v>65000</v>
      </c>
      <c r="I2" t="s">
        <v>113</v>
      </c>
      <c r="N2" t="s">
        <v>133</v>
      </c>
      <c r="O2">
        <v>6.4999999999999994E-5</v>
      </c>
      <c r="P2" t="s">
        <v>125</v>
      </c>
      <c r="Q2" t="s">
        <v>134</v>
      </c>
    </row>
    <row r="3" spans="1:17" x14ac:dyDescent="0.3">
      <c r="A3" t="s">
        <v>103</v>
      </c>
      <c r="B3">
        <v>1E-8</v>
      </c>
      <c r="C3" t="s">
        <v>107</v>
      </c>
      <c r="G3" t="s">
        <v>103</v>
      </c>
      <c r="H3">
        <v>1E-8</v>
      </c>
      <c r="I3" t="s">
        <v>107</v>
      </c>
      <c r="O3">
        <v>4.0000000000000003E-5</v>
      </c>
      <c r="P3" t="s">
        <v>125</v>
      </c>
      <c r="Q3" t="s">
        <v>140</v>
      </c>
    </row>
    <row r="4" spans="1:17" x14ac:dyDescent="0.3">
      <c r="A4" t="s">
        <v>104</v>
      </c>
      <c r="B4">
        <v>8</v>
      </c>
      <c r="C4" t="s">
        <v>127</v>
      </c>
      <c r="G4" t="s">
        <v>104</v>
      </c>
      <c r="H4">
        <v>10</v>
      </c>
      <c r="I4" t="s">
        <v>127</v>
      </c>
      <c r="O4">
        <v>2.0000000000000002E-5</v>
      </c>
      <c r="P4" t="s">
        <v>125</v>
      </c>
      <c r="Q4" t="s">
        <v>135</v>
      </c>
    </row>
    <row r="5" spans="1:17" x14ac:dyDescent="0.3">
      <c r="A5" t="s">
        <v>105</v>
      </c>
      <c r="B5">
        <v>2</v>
      </c>
      <c r="C5" t="s">
        <v>108</v>
      </c>
      <c r="G5" t="s">
        <v>105</v>
      </c>
      <c r="H5">
        <v>1</v>
      </c>
      <c r="I5" t="s">
        <v>108</v>
      </c>
      <c r="N5" t="s">
        <v>136</v>
      </c>
      <c r="O5">
        <v>0.01</v>
      </c>
      <c r="P5" t="s">
        <v>107</v>
      </c>
    </row>
    <row r="6" spans="1:17" ht="15" thickBot="1" x14ac:dyDescent="0.35">
      <c r="A6" t="s">
        <v>106</v>
      </c>
      <c r="B6">
        <v>2.5000000000000001E-3</v>
      </c>
      <c r="C6" t="s">
        <v>107</v>
      </c>
      <c r="G6" t="s">
        <v>106</v>
      </c>
      <c r="H6">
        <v>5.0000000000000001E-4</v>
      </c>
      <c r="I6" t="s">
        <v>107</v>
      </c>
      <c r="N6" t="s">
        <v>137</v>
      </c>
      <c r="O6">
        <v>10</v>
      </c>
      <c r="P6" t="s">
        <v>125</v>
      </c>
    </row>
    <row r="7" spans="1:17" ht="15" thickBot="1" x14ac:dyDescent="0.35">
      <c r="A7" t="s">
        <v>123</v>
      </c>
      <c r="B7">
        <v>44</v>
      </c>
      <c r="C7" t="s">
        <v>108</v>
      </c>
      <c r="G7" t="s">
        <v>123</v>
      </c>
      <c r="H7">
        <v>45</v>
      </c>
      <c r="I7" t="s">
        <v>108</v>
      </c>
      <c r="O7" s="32">
        <f>(O2/O6)*O5*1000000</f>
        <v>6.5000000000000002E-2</v>
      </c>
      <c r="P7" t="s">
        <v>139</v>
      </c>
    </row>
    <row r="8" spans="1:17" ht="15" thickBot="1" x14ac:dyDescent="0.35">
      <c r="A8" t="s">
        <v>124</v>
      </c>
      <c r="B8" s="34">
        <f>B7/B2</f>
        <v>6.779661016949153E-4</v>
      </c>
      <c r="C8" t="s">
        <v>125</v>
      </c>
      <c r="G8" t="s">
        <v>124</v>
      </c>
      <c r="H8" s="33">
        <f>H7/H2</f>
        <v>6.9230769230769226E-4</v>
      </c>
      <c r="I8" t="s">
        <v>125</v>
      </c>
      <c r="O8" s="32">
        <f>(O3/O6)*O5*1000000</f>
        <v>4.0000000000000008E-2</v>
      </c>
      <c r="P8" t="s">
        <v>141</v>
      </c>
    </row>
    <row r="9" spans="1:17" ht="15" thickBot="1" x14ac:dyDescent="0.35">
      <c r="O9" s="32">
        <f>(O4/O6)*O5*1000000</f>
        <v>2.0000000000000004E-2</v>
      </c>
      <c r="P9" t="s">
        <v>138</v>
      </c>
    </row>
    <row r="10" spans="1:17" ht="15" thickBot="1" x14ac:dyDescent="0.35">
      <c r="A10" t="s">
        <v>109</v>
      </c>
      <c r="B10" s="33">
        <f>((B4-B5)/(B2*B3))*B6</f>
        <v>23.112480739599384</v>
      </c>
      <c r="C10" t="s">
        <v>110</v>
      </c>
      <c r="G10" t="s">
        <v>109</v>
      </c>
      <c r="H10" s="33">
        <f>((H4-H5)/(H2*H3))*H6</f>
        <v>6.9230769230769242</v>
      </c>
      <c r="I10" t="s">
        <v>110</v>
      </c>
    </row>
    <row r="11" spans="1:17" x14ac:dyDescent="0.3">
      <c r="N11" t="s">
        <v>133</v>
      </c>
      <c r="O11">
        <v>6.4999999999999994E-5</v>
      </c>
      <c r="P11" t="s">
        <v>125</v>
      </c>
      <c r="Q11" t="s">
        <v>134</v>
      </c>
    </row>
    <row r="12" spans="1:17" x14ac:dyDescent="0.3">
      <c r="A12" t="s">
        <v>126</v>
      </c>
      <c r="G12" t="s">
        <v>126</v>
      </c>
      <c r="O12">
        <v>4.0000000000000003E-5</v>
      </c>
      <c r="P12" t="s">
        <v>125</v>
      </c>
      <c r="Q12" t="s">
        <v>140</v>
      </c>
    </row>
    <row r="13" spans="1:17" x14ac:dyDescent="0.3">
      <c r="A13" t="s">
        <v>111</v>
      </c>
      <c r="B13">
        <v>5110</v>
      </c>
      <c r="C13" t="s">
        <v>113</v>
      </c>
      <c r="G13" t="s">
        <v>111</v>
      </c>
      <c r="H13">
        <v>5110</v>
      </c>
      <c r="I13" t="s">
        <v>113</v>
      </c>
      <c r="O13">
        <v>2.0000000000000002E-5</v>
      </c>
      <c r="P13" t="s">
        <v>125</v>
      </c>
      <c r="Q13" t="s">
        <v>135</v>
      </c>
    </row>
    <row r="14" spans="1:17" x14ac:dyDescent="0.3">
      <c r="A14" t="s">
        <v>112</v>
      </c>
      <c r="B14">
        <v>4.7E-7</v>
      </c>
      <c r="C14" t="s">
        <v>107</v>
      </c>
      <c r="G14" t="s">
        <v>112</v>
      </c>
      <c r="H14">
        <v>9.9999999999999995E-8</v>
      </c>
      <c r="I14" t="s">
        <v>107</v>
      </c>
      <c r="O14" s="37">
        <v>4.7E-2</v>
      </c>
      <c r="P14" t="s">
        <v>142</v>
      </c>
    </row>
    <row r="15" spans="1:17" ht="15" thickBot="1" x14ac:dyDescent="0.35">
      <c r="N15" t="s">
        <v>136</v>
      </c>
      <c r="O15">
        <v>0.01</v>
      </c>
      <c r="P15" t="s">
        <v>107</v>
      </c>
    </row>
    <row r="16" spans="1:17" ht="15" thickBot="1" x14ac:dyDescent="0.35">
      <c r="A16" t="s">
        <v>114</v>
      </c>
      <c r="B16" s="32">
        <f>B13*B14</f>
        <v>2.4017000000000001E-3</v>
      </c>
      <c r="C16" t="s">
        <v>115</v>
      </c>
      <c r="G16" t="s">
        <v>114</v>
      </c>
      <c r="H16" s="32">
        <f>H13*H14</f>
        <v>5.1099999999999995E-4</v>
      </c>
      <c r="I16" t="s">
        <v>115</v>
      </c>
      <c r="N16" t="s">
        <v>137</v>
      </c>
      <c r="O16" s="32">
        <f>O11/((O14/1000000)/O15)</f>
        <v>13.829787234042552</v>
      </c>
      <c r="P16" t="s">
        <v>125</v>
      </c>
      <c r="Q16" t="s">
        <v>134</v>
      </c>
    </row>
    <row r="17" spans="1:17" ht="15" thickBot="1" x14ac:dyDescent="0.35">
      <c r="O17" s="32">
        <f>O12/((O14/1000000)/O15)</f>
        <v>8.5106382978723421</v>
      </c>
      <c r="P17" t="s">
        <v>125</v>
      </c>
      <c r="Q17" t="s">
        <v>140</v>
      </c>
    </row>
    <row r="18" spans="1:17" ht="15" thickBot="1" x14ac:dyDescent="0.35">
      <c r="O18" s="32">
        <f>O13/((O14/1000000)/O15)</f>
        <v>4.255319148936171</v>
      </c>
      <c r="P18" t="s">
        <v>125</v>
      </c>
      <c r="Q18" t="s">
        <v>135</v>
      </c>
    </row>
    <row r="19" spans="1:17" x14ac:dyDescent="0.3">
      <c r="A19" t="s">
        <v>121</v>
      </c>
      <c r="G19" t="s">
        <v>121</v>
      </c>
    </row>
    <row r="20" spans="1:17" ht="15" thickBot="1" x14ac:dyDescent="0.35">
      <c r="N20" t="s">
        <v>180</v>
      </c>
    </row>
    <row r="21" spans="1:17" ht="15" thickBot="1" x14ac:dyDescent="0.35">
      <c r="A21" t="s">
        <v>116</v>
      </c>
      <c r="B21" s="33">
        <f>B22*(B23/B24)</f>
        <v>23.112480739599384</v>
      </c>
      <c r="C21" t="s">
        <v>110</v>
      </c>
      <c r="G21" t="s">
        <v>116</v>
      </c>
      <c r="H21" s="33">
        <f>H22*(H23/H24)</f>
        <v>125</v>
      </c>
      <c r="I21" t="s">
        <v>110</v>
      </c>
      <c r="N21" t="s">
        <v>176</v>
      </c>
      <c r="O21">
        <v>210000</v>
      </c>
    </row>
    <row r="22" spans="1:17" ht="15" thickBot="1" x14ac:dyDescent="0.35">
      <c r="A22" t="s">
        <v>117</v>
      </c>
      <c r="B22" s="32">
        <f>B6</f>
        <v>2.5000000000000001E-3</v>
      </c>
      <c r="C22" t="s">
        <v>107</v>
      </c>
      <c r="G22" t="s">
        <v>117</v>
      </c>
      <c r="H22" s="32">
        <f>H6</f>
        <v>5.0000000000000001E-4</v>
      </c>
      <c r="I22" t="s">
        <v>107</v>
      </c>
      <c r="N22" t="s">
        <v>177</v>
      </c>
      <c r="O22">
        <v>14300</v>
      </c>
    </row>
    <row r="23" spans="1:17" ht="15" thickBot="1" x14ac:dyDescent="0.35">
      <c r="A23" t="s">
        <v>118</v>
      </c>
      <c r="B23">
        <f>B7</f>
        <v>44</v>
      </c>
      <c r="C23" t="s">
        <v>119</v>
      </c>
      <c r="G23" t="s">
        <v>118</v>
      </c>
      <c r="H23">
        <v>15</v>
      </c>
      <c r="I23" t="s">
        <v>119</v>
      </c>
      <c r="N23" t="s">
        <v>178</v>
      </c>
      <c r="O23">
        <v>1.2749999999999999</v>
      </c>
      <c r="P23" t="s">
        <v>108</v>
      </c>
    </row>
    <row r="24" spans="1:17" ht="15" thickBot="1" x14ac:dyDescent="0.35">
      <c r="A24" t="s">
        <v>120</v>
      </c>
      <c r="B24" s="33">
        <f>B31</f>
        <v>4.7593333333333333E-3</v>
      </c>
      <c r="C24" t="s">
        <v>115</v>
      </c>
      <c r="G24" t="s">
        <v>120</v>
      </c>
      <c r="H24" s="34">
        <f>0.00006</f>
        <v>6.0000000000000002E-5</v>
      </c>
      <c r="I24" t="s">
        <v>115</v>
      </c>
      <c r="N24" t="s">
        <v>179</v>
      </c>
      <c r="O24" s="47">
        <f>(O23/O22)*(O21+O22)</f>
        <v>19.998776223776222</v>
      </c>
      <c r="P24" t="s">
        <v>108</v>
      </c>
    </row>
    <row r="26" spans="1:17" x14ac:dyDescent="0.3">
      <c r="A26" t="s">
        <v>122</v>
      </c>
      <c r="G26" t="s">
        <v>122</v>
      </c>
      <c r="N26" t="s">
        <v>181</v>
      </c>
    </row>
    <row r="27" spans="1:17" ht="15" thickBot="1" x14ac:dyDescent="0.35">
      <c r="N27" t="s">
        <v>182</v>
      </c>
      <c r="O27">
        <v>115000</v>
      </c>
    </row>
    <row r="28" spans="1:17" ht="15" thickBot="1" x14ac:dyDescent="0.35">
      <c r="A28" t="s">
        <v>116</v>
      </c>
      <c r="B28" s="33">
        <f>B10</f>
        <v>23.112480739599384</v>
      </c>
      <c r="C28" t="s">
        <v>110</v>
      </c>
      <c r="G28" t="s">
        <v>116</v>
      </c>
      <c r="H28" s="33">
        <f>H21</f>
        <v>125</v>
      </c>
      <c r="I28" t="s">
        <v>110</v>
      </c>
      <c r="N28" t="s">
        <v>183</v>
      </c>
      <c r="O28">
        <v>25500</v>
      </c>
    </row>
    <row r="29" spans="1:17" ht="15" thickBot="1" x14ac:dyDescent="0.35">
      <c r="A29" t="s">
        <v>117</v>
      </c>
      <c r="B29" s="32">
        <f>B6</f>
        <v>2.5000000000000001E-3</v>
      </c>
      <c r="C29" t="s">
        <v>107</v>
      </c>
      <c r="G29" t="s">
        <v>117</v>
      </c>
      <c r="H29" s="32">
        <f>H6</f>
        <v>5.0000000000000001E-4</v>
      </c>
      <c r="I29" t="s">
        <v>107</v>
      </c>
      <c r="N29" t="s">
        <v>178</v>
      </c>
      <c r="O29">
        <v>1.2749999999999999</v>
      </c>
      <c r="P29" t="s">
        <v>108</v>
      </c>
    </row>
    <row r="30" spans="1:17" ht="15" thickBot="1" x14ac:dyDescent="0.35">
      <c r="A30" t="s">
        <v>118</v>
      </c>
      <c r="B30">
        <f>B7</f>
        <v>44</v>
      </c>
      <c r="C30" t="s">
        <v>119</v>
      </c>
      <c r="G30" t="s">
        <v>118</v>
      </c>
      <c r="H30">
        <v>15</v>
      </c>
      <c r="I30" t="s">
        <v>119</v>
      </c>
      <c r="N30" t="s">
        <v>179</v>
      </c>
      <c r="O30" s="47">
        <f>(O29/O28)*(O27+O28)</f>
        <v>7.0249999999999995</v>
      </c>
      <c r="P30" t="s">
        <v>108</v>
      </c>
    </row>
    <row r="31" spans="1:17" ht="15" thickBot="1" x14ac:dyDescent="0.35">
      <c r="A31" t="s">
        <v>120</v>
      </c>
      <c r="B31" s="33">
        <f>B30/(B28/B29)</f>
        <v>4.7593333333333333E-3</v>
      </c>
      <c r="C31" t="s">
        <v>115</v>
      </c>
      <c r="G31" t="s">
        <v>120</v>
      </c>
      <c r="H31" s="34">
        <f>H30/(H28/H29)</f>
        <v>6.0000000000000002E-5</v>
      </c>
      <c r="I31" t="s">
        <v>115</v>
      </c>
    </row>
    <row r="32" spans="1:17" ht="15" thickBot="1" x14ac:dyDescent="0.35"/>
    <row r="33" spans="1:9" ht="15" thickBot="1" x14ac:dyDescent="0.35">
      <c r="G33" t="s">
        <v>116</v>
      </c>
      <c r="H33" s="35">
        <v>10</v>
      </c>
      <c r="I33" t="s">
        <v>110</v>
      </c>
    </row>
    <row r="34" spans="1:9" ht="15" thickBot="1" x14ac:dyDescent="0.35">
      <c r="A34" t="s">
        <v>130</v>
      </c>
      <c r="G34" t="s">
        <v>117</v>
      </c>
      <c r="H34" s="36">
        <v>0.01</v>
      </c>
      <c r="I34" t="s">
        <v>107</v>
      </c>
    </row>
    <row r="35" spans="1:9" ht="15" thickBot="1" x14ac:dyDescent="0.35">
      <c r="A35" t="s">
        <v>113</v>
      </c>
      <c r="B35">
        <v>100</v>
      </c>
      <c r="G35" t="s">
        <v>118</v>
      </c>
      <c r="H35">
        <v>45</v>
      </c>
      <c r="I35" t="s">
        <v>119</v>
      </c>
    </row>
    <row r="36" spans="1:9" ht="15" thickBot="1" x14ac:dyDescent="0.35">
      <c r="A36" t="s">
        <v>117</v>
      </c>
      <c r="B36">
        <v>1.0000000000000001E-5</v>
      </c>
      <c r="G36" t="s">
        <v>120</v>
      </c>
      <c r="H36" s="34">
        <f>H35/(H33/H34)</f>
        <v>4.4999999999999998E-2</v>
      </c>
      <c r="I36" t="s">
        <v>115</v>
      </c>
    </row>
    <row r="37" spans="1:9" ht="15" thickBot="1" x14ac:dyDescent="0.35">
      <c r="B37" s="32">
        <f>B35*B36</f>
        <v>1E-3</v>
      </c>
      <c r="C37" t="s">
        <v>131</v>
      </c>
    </row>
    <row r="39" spans="1:9" ht="15" thickBot="1" x14ac:dyDescent="0.35">
      <c r="A39" t="s">
        <v>172</v>
      </c>
    </row>
    <row r="40" spans="1:9" ht="15" thickBot="1" x14ac:dyDescent="0.35">
      <c r="A40" t="s">
        <v>174</v>
      </c>
      <c r="B40" s="43">
        <f>B41/B42</f>
        <v>13</v>
      </c>
    </row>
    <row r="41" spans="1:9" x14ac:dyDescent="0.3">
      <c r="A41" t="s">
        <v>173</v>
      </c>
      <c r="B41">
        <v>6.5000000000000002E-2</v>
      </c>
    </row>
    <row r="42" spans="1:9" x14ac:dyDescent="0.3">
      <c r="A42" t="s">
        <v>175</v>
      </c>
      <c r="B42">
        <v>5.0000000000000001E-3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BatteryHarnessPinOuts</vt:lpstr>
      <vt:lpstr>BenthosSphereAdhesives</vt:lpstr>
      <vt:lpstr>PartQuantities</vt:lpstr>
      <vt:lpstr>CurrentLimiterCalc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chma</cp:lastModifiedBy>
  <cp:lastPrinted>2015-09-02T23:18:39Z</cp:lastPrinted>
  <dcterms:created xsi:type="dcterms:W3CDTF">2015-07-17T21:34:50Z</dcterms:created>
  <dcterms:modified xsi:type="dcterms:W3CDTF">2015-10-26T19:15:56Z</dcterms:modified>
</cp:coreProperties>
</file>