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780" windowHeight="13935" activeTab="2"/>
  </bookViews>
  <sheets>
    <sheet name="calibration 10 thru 17" sheetId="1" r:id="rId1"/>
    <sheet name="calculations" sheetId="3" r:id="rId2"/>
    <sheet name="stats compare 1 and 2 seconds" sheetId="4" r:id="rId3"/>
  </sheets>
  <definedNames>
    <definedName name="_xlnm._FilterDatabase" localSheetId="0" hidden="1">'calibration 10 thru 17'!$A$1:$W$45</definedName>
  </definedNames>
  <calcPr calcId="145621"/>
  <pivotCaches>
    <pivotCache cacheId="3" r:id="rId4"/>
    <pivotCache cacheId="5" r:id="rId5"/>
  </pivotCaches>
  <fileRecoveryPr repairLoad="1"/>
</workbook>
</file>

<file path=xl/calcChain.xml><?xml version="1.0" encoding="utf-8"?>
<calcChain xmlns="http://schemas.openxmlformats.org/spreadsheetml/2006/main">
  <c r="D41" i="3" l="1"/>
  <c r="D42" i="3" s="1"/>
  <c r="D40" i="3"/>
  <c r="C42" i="3"/>
  <c r="C41" i="3"/>
  <c r="C40" i="3"/>
  <c r="O50" i="1"/>
  <c r="O49" i="1"/>
  <c r="N19" i="3" l="1"/>
  <c r="N20" i="3"/>
  <c r="N21" i="3"/>
  <c r="N22" i="3"/>
  <c r="N23" i="3"/>
  <c r="N24" i="3"/>
  <c r="N25" i="3"/>
  <c r="N26" i="3"/>
  <c r="N27" i="3"/>
  <c r="N28" i="3"/>
  <c r="N18" i="3"/>
  <c r="K19" i="3"/>
  <c r="K20" i="3"/>
  <c r="K21" i="3"/>
  <c r="K22" i="3"/>
  <c r="K23" i="3"/>
  <c r="K24" i="3"/>
  <c r="K25" i="3"/>
  <c r="K26" i="3"/>
  <c r="K27" i="3"/>
  <c r="K28" i="3"/>
  <c r="K18" i="3"/>
  <c r="H18" i="3"/>
  <c r="H19" i="3"/>
  <c r="H20" i="3"/>
  <c r="H21" i="3"/>
  <c r="H22" i="3"/>
  <c r="H23" i="3"/>
  <c r="H24" i="3"/>
  <c r="H25" i="3"/>
  <c r="H26" i="3"/>
  <c r="H27" i="3"/>
  <c r="H28" i="3"/>
  <c r="P9" i="3" l="1"/>
  <c r="P8" i="3"/>
  <c r="P7" i="3"/>
  <c r="P6" i="3"/>
  <c r="P5" i="3"/>
  <c r="L6" i="3"/>
  <c r="L7" i="3"/>
  <c r="L8" i="3"/>
  <c r="L9" i="3"/>
  <c r="L5" i="3"/>
  <c r="T23" i="1" l="1"/>
  <c r="T3" i="1"/>
  <c r="U3" i="1"/>
  <c r="T4" i="1"/>
  <c r="U4" i="1"/>
  <c r="T26" i="1"/>
  <c r="U26" i="1"/>
  <c r="U23" i="1"/>
  <c r="T24" i="1"/>
  <c r="U24" i="1"/>
  <c r="T25" i="1"/>
  <c r="U25" i="1"/>
  <c r="T45" i="1"/>
  <c r="U45" i="1"/>
  <c r="T17" i="1"/>
  <c r="U17" i="1"/>
  <c r="T18" i="1"/>
  <c r="U18" i="1"/>
  <c r="T19" i="1"/>
  <c r="U19" i="1"/>
  <c r="T39" i="1"/>
  <c r="U39" i="1"/>
  <c r="T40" i="1"/>
  <c r="U40" i="1"/>
  <c r="T41" i="1"/>
  <c r="U41" i="1"/>
  <c r="T14" i="1"/>
  <c r="U14" i="1"/>
  <c r="T15" i="1"/>
  <c r="U15" i="1"/>
  <c r="T16" i="1"/>
  <c r="U16" i="1"/>
  <c r="T36" i="1"/>
  <c r="U36" i="1"/>
  <c r="T37" i="1"/>
  <c r="U37" i="1"/>
  <c r="T38" i="1"/>
  <c r="U38" i="1"/>
  <c r="T11" i="1"/>
  <c r="U11" i="1"/>
  <c r="T12" i="1"/>
  <c r="U12" i="1"/>
  <c r="T13" i="1"/>
  <c r="U13" i="1"/>
  <c r="T33" i="1"/>
  <c r="U33" i="1"/>
  <c r="T34" i="1"/>
  <c r="U34" i="1"/>
  <c r="T35" i="1"/>
  <c r="U35" i="1"/>
  <c r="T8" i="1"/>
  <c r="U8" i="1"/>
  <c r="T9" i="1"/>
  <c r="U9" i="1"/>
  <c r="T10" i="1"/>
  <c r="U10" i="1"/>
  <c r="T30" i="1"/>
  <c r="U30" i="1"/>
  <c r="T31" i="1"/>
  <c r="U31" i="1"/>
  <c r="T32" i="1"/>
  <c r="U32" i="1"/>
  <c r="T5" i="1"/>
  <c r="U5" i="1"/>
  <c r="T6" i="1"/>
  <c r="U6" i="1"/>
  <c r="T7" i="1"/>
  <c r="U7" i="1"/>
  <c r="T27" i="1"/>
  <c r="U27" i="1"/>
  <c r="T28" i="1"/>
  <c r="U28" i="1"/>
  <c r="T29" i="1"/>
  <c r="U29" i="1"/>
  <c r="T20" i="1"/>
  <c r="U20" i="1"/>
  <c r="T21" i="1"/>
  <c r="U21" i="1"/>
  <c r="T22" i="1"/>
  <c r="U22" i="1"/>
  <c r="T42" i="1"/>
  <c r="U42" i="1"/>
  <c r="T43" i="1"/>
  <c r="U43" i="1"/>
  <c r="T44" i="1"/>
  <c r="U44" i="1"/>
  <c r="U2" i="1"/>
  <c r="T2" i="1"/>
  <c r="L3" i="1"/>
  <c r="L4" i="1"/>
  <c r="L26" i="1"/>
  <c r="L23" i="1"/>
  <c r="L24" i="1"/>
  <c r="L25" i="1"/>
  <c r="L45" i="1"/>
  <c r="L17" i="1"/>
  <c r="L18" i="1"/>
  <c r="L19" i="1"/>
  <c r="L39" i="1"/>
  <c r="L40" i="1"/>
  <c r="L41" i="1"/>
  <c r="L14" i="1"/>
  <c r="L15" i="1"/>
  <c r="L16" i="1"/>
  <c r="L36" i="1"/>
  <c r="L37" i="1"/>
  <c r="L38" i="1"/>
  <c r="L11" i="1"/>
  <c r="L12" i="1"/>
  <c r="L13" i="1"/>
  <c r="L33" i="1"/>
  <c r="L34" i="1"/>
  <c r="L35" i="1"/>
  <c r="L8" i="1"/>
  <c r="L9" i="1"/>
  <c r="L10" i="1"/>
  <c r="L30" i="1"/>
  <c r="L31" i="1"/>
  <c r="L32" i="1"/>
  <c r="L5" i="1"/>
  <c r="L6" i="1"/>
  <c r="L7" i="1"/>
  <c r="L27" i="1"/>
  <c r="L28" i="1"/>
  <c r="L29" i="1"/>
  <c r="L20" i="1"/>
  <c r="L21" i="1"/>
  <c r="L22" i="1"/>
  <c r="L42" i="1"/>
  <c r="L43" i="1"/>
  <c r="L44" i="1"/>
  <c r="L2" i="1"/>
  <c r="W11" i="1" l="1"/>
  <c r="V26" i="1"/>
  <c r="W4" i="1"/>
  <c r="W44" i="1"/>
  <c r="W42" i="1"/>
  <c r="W32" i="1"/>
  <c r="W30" i="1"/>
  <c r="W12" i="1"/>
  <c r="W38" i="1"/>
  <c r="W2" i="1"/>
  <c r="V43" i="1"/>
  <c r="V22" i="1"/>
  <c r="V20" i="1"/>
  <c r="V28" i="1"/>
  <c r="V7" i="1"/>
  <c r="V5" i="1"/>
  <c r="V31" i="1"/>
  <c r="V10" i="1"/>
  <c r="V8" i="1"/>
  <c r="V34" i="1"/>
  <c r="V13" i="1"/>
  <c r="V11" i="1"/>
  <c r="V37" i="1"/>
  <c r="V16" i="1"/>
  <c r="V14" i="1"/>
  <c r="V40" i="1"/>
  <c r="V19" i="1"/>
  <c r="V17" i="1"/>
  <c r="V25" i="1"/>
  <c r="W26" i="1"/>
  <c r="W3" i="1"/>
  <c r="W29" i="1"/>
  <c r="W6" i="1"/>
  <c r="W35" i="1"/>
  <c r="W36" i="1"/>
  <c r="W41" i="1"/>
  <c r="W18" i="1"/>
  <c r="W24" i="1"/>
  <c r="W21" i="1"/>
  <c r="W27" i="1"/>
  <c r="W45" i="1"/>
  <c r="V2" i="1"/>
  <c r="W43" i="1"/>
  <c r="W22" i="1"/>
  <c r="W20" i="1"/>
  <c r="W28" i="1"/>
  <c r="W7" i="1"/>
  <c r="W5" i="1"/>
  <c r="W31" i="1"/>
  <c r="W10" i="1"/>
  <c r="W8" i="1"/>
  <c r="W34" i="1"/>
  <c r="W13" i="1"/>
  <c r="W37" i="1"/>
  <c r="W16" i="1"/>
  <c r="W14" i="1"/>
  <c r="W40" i="1"/>
  <c r="W19" i="1"/>
  <c r="W17" i="1"/>
  <c r="W25" i="1"/>
  <c r="W23" i="1"/>
  <c r="V4" i="1"/>
  <c r="W9" i="1"/>
  <c r="W33" i="1"/>
  <c r="W15" i="1"/>
  <c r="W39" i="1"/>
  <c r="V3" i="1"/>
  <c r="V44" i="1"/>
  <c r="V42" i="1"/>
  <c r="V21" i="1"/>
  <c r="V29" i="1"/>
  <c r="V27" i="1"/>
  <c r="V6" i="1"/>
  <c r="V32" i="1"/>
  <c r="V30" i="1"/>
  <c r="V9" i="1"/>
  <c r="V35" i="1"/>
  <c r="V33" i="1"/>
  <c r="V12" i="1"/>
  <c r="V38" i="1"/>
  <c r="V36" i="1"/>
  <c r="V15" i="1"/>
  <c r="V41" i="1"/>
  <c r="V39" i="1"/>
  <c r="V18" i="1"/>
  <c r="V45" i="1"/>
  <c r="V24" i="1"/>
  <c r="V23" i="1"/>
</calcChain>
</file>

<file path=xl/sharedStrings.xml><?xml version="1.0" encoding="utf-8"?>
<sst xmlns="http://schemas.openxmlformats.org/spreadsheetml/2006/main" count="163" uniqueCount="114">
  <si>
    <t>SES Timestamp (ISO601)</t>
  </si>
  <si>
    <t>Dark Ref Integration Time</t>
  </si>
  <si>
    <t>Dark Ref 690 Counts</t>
  </si>
  <si>
    <t>Dark Ref 590 Counts</t>
  </si>
  <si>
    <t>Measure Ref Integration Time</t>
  </si>
  <si>
    <t>Measure Ref 690 Counts</t>
  </si>
  <si>
    <t>Measure Ref 590 Counts</t>
  </si>
  <si>
    <t>Luminescense Integration Time</t>
  </si>
  <si>
    <t>Luminescense 690 Counts</t>
  </si>
  <si>
    <t>Luminescense 590 Counts</t>
  </si>
  <si>
    <t>Fluorescense Integration Time</t>
  </si>
  <si>
    <t>Fluorescense 690 Counts</t>
  </si>
  <si>
    <t>Fluorescense 590 Counts</t>
  </si>
  <si>
    <t>Phosphorescense Integration Time</t>
  </si>
  <si>
    <t>Phosphorescense 690 Counts</t>
  </si>
  <si>
    <t>Phosphorescense 590 Counts</t>
  </si>
  <si>
    <t>Target Type</t>
  </si>
  <si>
    <t>2015-10-31T02:10:52.84</t>
  </si>
  <si>
    <t>2015-10-31T02:12:10.84</t>
  </si>
  <si>
    <t>2015-10-31T02:13:28.84</t>
  </si>
  <si>
    <t>2015-10-31T02:14:51.81</t>
  </si>
  <si>
    <t>2015-10-31T02:35:25.66</t>
  </si>
  <si>
    <t>leaf</t>
  </si>
  <si>
    <t>2015-10-31T02:36:43.70</t>
  </si>
  <si>
    <t>2015-10-31T02:38:01.80</t>
  </si>
  <si>
    <t>2015-10-31T02:39:24.82</t>
  </si>
  <si>
    <t>2015-10-31T02:59:42.65</t>
  </si>
  <si>
    <t>2015-10-31T03:01:00.61</t>
  </si>
  <si>
    <t>2015-10-31T03:02:20.56</t>
  </si>
  <si>
    <t>2015-10-31T03:03:43.54</t>
  </si>
  <si>
    <t>2015-10-31T03:05:06.79</t>
  </si>
  <si>
    <t>2015-10-31T03:06:29.90</t>
  </si>
  <si>
    <t>2015-10-31T03:16:41.95</t>
  </si>
  <si>
    <t>2015-10-31T03:17:59.85</t>
  </si>
  <si>
    <t>2015-10-31T03:19:17.91</t>
  </si>
  <si>
    <t>2015-10-31T03:20:40.14</t>
  </si>
  <si>
    <t>2015-10-31T03:22:03.35</t>
  </si>
  <si>
    <t>2015-10-31T03:23:26.42</t>
  </si>
  <si>
    <t>2015-10-31T03:34:10.20</t>
  </si>
  <si>
    <t>2015-10-31T03:35:28.21</t>
  </si>
  <si>
    <t>2015-10-31T03:36:46.17</t>
  </si>
  <si>
    <t>2015-10-31T03:38:09.16</t>
  </si>
  <si>
    <t>2015-10-31T03:39:32.21</t>
  </si>
  <si>
    <t>2015-10-31T03:40:55.26</t>
  </si>
  <si>
    <t>2015-10-31T03:49:26.93</t>
  </si>
  <si>
    <t>2015-10-31T03:50:45.13</t>
  </si>
  <si>
    <t>2015-10-31T03:52:03.37</t>
  </si>
  <si>
    <t>2015-10-31T03:53:26.57</t>
  </si>
  <si>
    <t>2015-10-31T03:54:49.91</t>
  </si>
  <si>
    <t>2015-10-31T03:56:13.29</t>
  </si>
  <si>
    <t>2015-10-31T04:05:42.74</t>
  </si>
  <si>
    <t>2015-10-31T04:07:00.69</t>
  </si>
  <si>
    <t>2015-10-31T04:08:18.68</t>
  </si>
  <si>
    <t>2015-10-31T04:09:41.66</t>
  </si>
  <si>
    <t>2015-10-31T04:11:04.88</t>
  </si>
  <si>
    <t>2015-10-31T04:12:28.56</t>
  </si>
  <si>
    <t>2015-10-31T04:23:01.82</t>
  </si>
  <si>
    <t>2015-10-31T04:24:19.86</t>
  </si>
  <si>
    <t>2015-10-31T04:25:37.86</t>
  </si>
  <si>
    <t>2015-10-31T04:27:00.88</t>
  </si>
  <si>
    <t>2015-10-31T04:28:24.69</t>
  </si>
  <si>
    <t>2015-10-31T04:29:47.13</t>
  </si>
  <si>
    <t>Area cm^2</t>
  </si>
  <si>
    <t>Seconds</t>
  </si>
  <si>
    <t>RAW data 690</t>
  </si>
  <si>
    <t>RAW data 590</t>
  </si>
  <si>
    <t>Values</t>
  </si>
  <si>
    <t>Average of RAW data 690</t>
  </si>
  <si>
    <t>Grand Total</t>
  </si>
  <si>
    <t>Average of RAW data 590</t>
  </si>
  <si>
    <t>counts per second 690</t>
  </si>
  <si>
    <t>counts per second 590</t>
  </si>
  <si>
    <t>690  second higher (1-tailed p Wilcoxon mann whitney)</t>
  </si>
  <si>
    <t>590  second higher (1-tailed p Wilcoxon mann whitney)</t>
  </si>
  <si>
    <t>SE 690</t>
  </si>
  <si>
    <t>SE 590</t>
  </si>
  <si>
    <t>StdDev of RAW data 690</t>
  </si>
  <si>
    <t>Count of RAW data 690</t>
  </si>
  <si>
    <t>StdDev of RAW data 590</t>
  </si>
  <si>
    <t>Count of RAW data 590</t>
  </si>
  <si>
    <t>testing formula</t>
  </si>
  <si>
    <t>y0</t>
  </si>
  <si>
    <t>a</t>
  </si>
  <si>
    <t>x</t>
  </si>
  <si>
    <t>f</t>
  </si>
  <si>
    <t>b</t>
  </si>
  <si>
    <t>590 testing</t>
  </si>
  <si>
    <t xml:space="preserve">Equation: Power, 3 Parameter  </t>
  </si>
  <si>
    <t>f=y0+a*x^b</t>
  </si>
  <si>
    <t>Leaf is 1647533
pixels according to VARS</t>
  </si>
  <si>
    <t>72 pixels per mm</t>
  </si>
  <si>
    <t>cm^2 = x pixels</t>
  </si>
  <si>
    <t>area of leaf</t>
  </si>
  <si>
    <t>LEAF COUNTS PER SECOND, 1 second readings only</t>
  </si>
  <si>
    <t>STDEV</t>
  </si>
  <si>
    <t>AVG</t>
  </si>
  <si>
    <t>SE</t>
  </si>
  <si>
    <t>LEAF</t>
  </si>
  <si>
    <t>Average of counts per second 690</t>
  </si>
  <si>
    <t>Average of counts per second 590</t>
  </si>
  <si>
    <t>1 s</t>
  </si>
  <si>
    <t>2 s</t>
  </si>
  <si>
    <t>Counts per second 690 nm</t>
  </si>
  <si>
    <t>Counts per second 590 nm</t>
  </si>
  <si>
    <t>WILCOXON SIGNED RANK TEST</t>
  </si>
  <si>
    <t>Summary of Exact distribution of WILCOXON SIGNED RANK statistic:</t>
  </si>
  <si>
    <t xml:space="preserve">          Min          Max         Mean      Std-dev     Observed Standardized</t>
  </si>
  <si>
    <t xml:space="preserve">       0.0000        21.00        10.50        4.770        18.00        1.572</t>
  </si>
  <si>
    <t>Asymptotic Inference:</t>
  </si>
  <si>
    <t xml:space="preserve">    One-sided p-value: Pr {   Test Statistic .GE. Observed }  =      0.0579</t>
  </si>
  <si>
    <t xml:space="preserve">    Two-sided p-value: 2 * One-sided                          =      0.1159</t>
  </si>
  <si>
    <t xml:space="preserve">       0.0000        21.00        10.50        4.770        17.00        1.363</t>
  </si>
  <si>
    <t xml:space="preserve">    One-sided p-value: Pr {   Test Statistic .GE. Observed }  =      0.0865</t>
  </si>
  <si>
    <t xml:space="preserve">    Two-sided p-value: 2 * One-sided                          =      0.1730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</si>
</sst>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pivotButton="1"/>
    <xf numFmtId="0" fontId="0" fillId="0" borderId="0" xfId="0" applyNumberFormat="1"/>
    <xf numFmtId="0" fontId="16" fillId="0" borderId="10" xfId="0" applyFont="1" applyBorder="1"/>
    <xf numFmtId="0" fontId="0" fillId="0" borderId="0" xfId="0" applyFill="1"/>
    <xf numFmtId="0" fontId="16" fillId="0" borderId="0" xfId="0" applyFont="1" applyFill="1"/>
    <xf numFmtId="9" fontId="0" fillId="0" borderId="0" xfId="0" applyNumberFormat="1" applyFill="1"/>
    <xf numFmtId="0" fontId="16" fillId="0" borderId="0" xfId="0" applyFont="1" applyFill="1" applyAlignment="1">
      <alignment wrapText="1"/>
    </xf>
    <xf numFmtId="0" fontId="0" fillId="33" borderId="0" xfId="0" applyFill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0" fillId="0" borderId="14" xfId="0" applyNumberFormat="1" applyBorder="1"/>
    <xf numFmtId="0" fontId="0" fillId="0" borderId="0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6" xfId="0" applyNumberFormat="1" applyBorder="1"/>
    <xf numFmtId="0" fontId="0" fillId="0" borderId="17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2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hristine Huffard" refreshedDate="42424.66097326389" createdVersion="4" refreshedVersion="4" minRefreshableVersion="3" recordCount="44">
  <cacheSource type="worksheet">
    <worksheetSource ref="A1:U45" sheet="calibration 10 thru 17"/>
  </cacheSource>
  <cacheFields count="21">
    <cacheField name="SES Timestamp (ISO601)" numFmtId="0">
      <sharedItems/>
    </cacheField>
    <cacheField name="Dark Ref Integration Time" numFmtId="0">
      <sharedItems containsSemiMixedTypes="0" containsString="0" containsNumber="1" containsInteger="1" minValue="1000" maxValue="2000"/>
    </cacheField>
    <cacheField name="Dark Ref 690 Counts" numFmtId="0">
      <sharedItems containsSemiMixedTypes="0" containsString="0" containsNumber="1" containsInteger="1" minValue="2" maxValue="8"/>
    </cacheField>
    <cacheField name="Dark Ref 590 Counts" numFmtId="0">
      <sharedItems containsSemiMixedTypes="0" containsString="0" containsNumber="1" containsInteger="1" minValue="0" maxValue="1"/>
    </cacheField>
    <cacheField name="Measure Ref Integration Time" numFmtId="0">
      <sharedItems containsSemiMixedTypes="0" containsString="0" containsNumber="1" containsInteger="1" minValue="1000" maxValue="2000"/>
    </cacheField>
    <cacheField name="Measure Ref 690 Counts" numFmtId="0">
      <sharedItems containsSemiMixedTypes="0" containsString="0" containsNumber="1" containsInteger="1" minValue="423" maxValue="889"/>
    </cacheField>
    <cacheField name="Measure Ref 590 Counts" numFmtId="0">
      <sharedItems containsSemiMixedTypes="0" containsString="0" containsNumber="1" containsInteger="1" minValue="1059" maxValue="2176"/>
    </cacheField>
    <cacheField name="Luminescense Integration Time" numFmtId="0">
      <sharedItems containsSemiMixedTypes="0" containsString="0" containsNumber="1" containsInteger="1" minValue="1000" maxValue="2000"/>
    </cacheField>
    <cacheField name="Luminescense 690 Counts" numFmtId="0">
      <sharedItems containsSemiMixedTypes="0" containsString="0" containsNumber="1" containsInteger="1" minValue="2" maxValue="8"/>
    </cacheField>
    <cacheField name="Luminescense 590 Counts" numFmtId="0">
      <sharedItems containsSemiMixedTypes="0" containsString="0" containsNumber="1" containsInteger="1" minValue="0" maxValue="1"/>
    </cacheField>
    <cacheField name="Fluorescense Integration Time" numFmtId="0">
      <sharedItems containsSemiMixedTypes="0" containsString="0" containsNumber="1" containsInteger="1" minValue="1000" maxValue="2000"/>
    </cacheField>
    <cacheField name="Seconds" numFmtId="0">
      <sharedItems containsSemiMixedTypes="0" containsString="0" containsNumber="1" containsInteger="1" minValue="1" maxValue="2" count="2">
        <n v="1"/>
        <n v="2"/>
      </sharedItems>
    </cacheField>
    <cacheField name="Fluorescense 690 Counts" numFmtId="0">
      <sharedItems containsSemiMixedTypes="0" containsString="0" containsNumber="1" containsInteger="1" minValue="437" maxValue="1943"/>
    </cacheField>
    <cacheField name="Fluorescense 590 Counts" numFmtId="0">
      <sharedItems containsSemiMixedTypes="0" containsString="0" containsNumber="1" containsInteger="1" minValue="1073" maxValue="2335"/>
    </cacheField>
    <cacheField name="Phosphorescense Integration Time" numFmtId="0">
      <sharedItems containsSemiMixedTypes="0" containsString="0" containsNumber="1" containsInteger="1" minValue="1000" maxValue="2000"/>
    </cacheField>
    <cacheField name="Phosphorescense 690 Counts" numFmtId="0">
      <sharedItems containsSemiMixedTypes="0" containsString="0" containsNumber="1" containsInteger="1" minValue="2" maxValue="10"/>
    </cacheField>
    <cacheField name="Phosphorescense 590 Counts" numFmtId="0">
      <sharedItems containsSemiMixedTypes="0" containsString="0" containsNumber="1" containsInteger="1" minValue="0" maxValue="1"/>
    </cacheField>
    <cacheField name="Target Type" numFmtId="0">
      <sharedItems containsMixedTypes="1" containsNumber="1" minValue="0" maxValue="1"/>
    </cacheField>
    <cacheField name="Area cm^2" numFmtId="0">
      <sharedItems containsMixedTypes="1" containsNumber="1" minValue="0" maxValue="4.92224884" count="7">
        <n v="0"/>
        <n v="1.0043874400000001"/>
        <n v="1.9837312000000002"/>
        <n v="3.0136486800000002"/>
        <n v="4.0223921300000001"/>
        <n v="4.92224884"/>
        <s v="leaf"/>
      </sharedItems>
    </cacheField>
    <cacheField name="RAW data 690" numFmtId="0">
      <sharedItems containsSemiMixedTypes="0" containsString="0" containsNumber="1" containsInteger="1" minValue="-2" maxValue="1075"/>
    </cacheField>
    <cacheField name="RAW data 590" numFmtId="0">
      <sharedItems containsSemiMixedTypes="0" containsString="0" containsNumber="1" containsInteger="1" minValue="-4" maxValue="17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Christine Huffard" refreshedDate="42471.516846874998" createdVersion="4" refreshedVersion="4" minRefreshableVersion="3" recordCount="44">
  <cacheSource type="worksheet">
    <worksheetSource ref="M1:Y45" sheet="calibration 10 thru 17"/>
  </cacheSource>
  <cacheFields count="13">
    <cacheField name="Fluorescense 690 Counts" numFmtId="0">
      <sharedItems containsSemiMixedTypes="0" containsString="0" containsNumber="1" containsInteger="1" minValue="437" maxValue="1943" count="37">
        <n v="437"/>
        <n v="439"/>
        <n v="471"/>
        <n v="472"/>
        <n v="473"/>
        <n v="503"/>
        <n v="490"/>
        <n v="506"/>
        <n v="518"/>
        <n v="519"/>
        <n v="542"/>
        <n v="528"/>
        <n v="523"/>
        <n v="483"/>
        <n v="526"/>
        <n v="529"/>
        <n v="531"/>
        <n v="827"/>
        <n v="831"/>
        <n v="858"/>
        <n v="889"/>
        <n v="951"/>
        <n v="956"/>
        <n v="1029"/>
        <n v="1015"/>
        <n v="1044"/>
        <n v="1046"/>
        <n v="1065"/>
        <n v="1053"/>
        <n v="1069"/>
        <n v="983"/>
        <n v="955"/>
        <n v="973"/>
        <n v="1059"/>
        <n v="1054"/>
        <n v="1047"/>
        <n v="1943"/>
      </sharedItems>
    </cacheField>
    <cacheField name="Fluorescense 590 Counts" numFmtId="0">
      <sharedItems containsSemiMixedTypes="0" containsString="0" containsNumber="1" containsInteger="1" minValue="1073" maxValue="2335"/>
    </cacheField>
    <cacheField name="Phosphorescense Integration Time" numFmtId="0">
      <sharedItems containsSemiMixedTypes="0" containsString="0" containsNumber="1" containsInteger="1" minValue="1000" maxValue="2000" count="2">
        <n v="1000"/>
        <n v="2000"/>
      </sharedItems>
    </cacheField>
    <cacheField name="Phosphorescense 690 Counts" numFmtId="0">
      <sharedItems containsSemiMixedTypes="0" containsString="0" containsNumber="1" containsInteger="1" minValue="2" maxValue="10"/>
    </cacheField>
    <cacheField name="Phosphorescense 590 Counts" numFmtId="0">
      <sharedItems containsSemiMixedTypes="0" containsString="0" containsNumber="1" containsInteger="1" minValue="0" maxValue="1"/>
    </cacheField>
    <cacheField name="Target Type" numFmtId="0">
      <sharedItems containsMixedTypes="1" containsNumber="1" minValue="0" maxValue="1"/>
    </cacheField>
    <cacheField name="Area cm^2" numFmtId="0">
      <sharedItems containsMixedTypes="1" containsNumber="1" minValue="0" maxValue="4.92224884" count="7">
        <n v="0"/>
        <n v="1.0043874400000001"/>
        <n v="1.9837312000000002"/>
        <n v="3.0136486800000002"/>
        <n v="4.0223921300000001"/>
        <n v="4.92224884"/>
        <s v="leaf"/>
      </sharedItems>
    </cacheField>
    <cacheField name="RAW data 690" numFmtId="0">
      <sharedItems containsSemiMixedTypes="0" containsString="0" containsNumber="1" containsInteger="1" minValue="-2" maxValue="1075"/>
    </cacheField>
    <cacheField name="RAW data 590" numFmtId="0">
      <sharedItems containsSemiMixedTypes="0" containsString="0" containsNumber="1" containsInteger="1" minValue="-4" maxValue="179"/>
    </cacheField>
    <cacheField name="counts per second 690" numFmtId="0">
      <sharedItems containsSemiMixedTypes="0" containsString="0" containsNumber="1" minValue="-2" maxValue="537.5"/>
    </cacheField>
    <cacheField name="counts per second 590" numFmtId="0">
      <sharedItems containsSemiMixedTypes="0" containsString="0" containsNumber="1" minValue="-2" maxValue="97"/>
    </cacheField>
    <cacheField name="690  second higher (1-tailed p Wilcoxon mann whitney)" numFmtId="0">
      <sharedItems containsString="0" containsBlank="1" containsNumber="1" minValue="5.2299999999999999E-2" maxValue="0.25629999999999997"/>
    </cacheField>
    <cacheField name="590  second higher (1-tailed p Wilcoxon mann whitney)" numFmtId="0">
      <sharedItems containsString="0" containsBlank="1" containsNumber="1" minValue="2.4799999999999999E-2" maxValue="0.413600000000000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">
  <r>
    <s v="2015-10-31T02:10:52.84"/>
    <n v="1000"/>
    <n v="3"/>
    <n v="0"/>
    <n v="1000"/>
    <n v="439"/>
    <n v="1072"/>
    <n v="1000"/>
    <n v="3"/>
    <n v="0"/>
    <n v="1000"/>
    <x v="0"/>
    <n v="437"/>
    <n v="1102"/>
    <n v="1000"/>
    <n v="3"/>
    <n v="1"/>
    <n v="0"/>
    <x v="0"/>
    <n v="-2"/>
    <n v="30"/>
  </r>
  <r>
    <s v="2015-10-31T02:12:10.84"/>
    <n v="1000"/>
    <n v="3"/>
    <n v="1"/>
    <n v="1000"/>
    <n v="437"/>
    <n v="1062"/>
    <n v="1000"/>
    <n v="3"/>
    <n v="0"/>
    <n v="1000"/>
    <x v="0"/>
    <n v="437"/>
    <n v="1101"/>
    <n v="1000"/>
    <n v="6"/>
    <n v="0"/>
    <n v="0"/>
    <x v="0"/>
    <n v="0"/>
    <n v="39"/>
  </r>
  <r>
    <s v="2015-10-31T02:13:28.84"/>
    <n v="1000"/>
    <n v="3"/>
    <n v="0"/>
    <n v="1000"/>
    <n v="435"/>
    <n v="1079"/>
    <n v="1000"/>
    <n v="2"/>
    <n v="0"/>
    <n v="1000"/>
    <x v="0"/>
    <n v="439"/>
    <n v="1080"/>
    <n v="1000"/>
    <n v="4"/>
    <n v="0"/>
    <n v="0"/>
    <x v="0"/>
    <n v="4"/>
    <n v="1"/>
  </r>
  <r>
    <s v="2015-10-31T04:05:42.74"/>
    <n v="1000"/>
    <n v="3"/>
    <n v="0"/>
    <n v="1000"/>
    <n v="437"/>
    <n v="1079"/>
    <n v="1000"/>
    <n v="3"/>
    <n v="0"/>
    <n v="1000"/>
    <x v="0"/>
    <n v="471"/>
    <n v="1122"/>
    <n v="1000"/>
    <n v="3"/>
    <n v="0"/>
    <n v="0.2"/>
    <x v="1"/>
    <n v="34"/>
    <n v="43"/>
  </r>
  <r>
    <s v="2015-10-31T04:07:00.69"/>
    <n v="1000"/>
    <n v="3"/>
    <n v="0"/>
    <n v="1000"/>
    <n v="432"/>
    <n v="1072"/>
    <n v="1000"/>
    <n v="3"/>
    <n v="0"/>
    <n v="1000"/>
    <x v="0"/>
    <n v="472"/>
    <n v="1133"/>
    <n v="1000"/>
    <n v="2"/>
    <n v="0"/>
    <n v="0.2"/>
    <x v="1"/>
    <n v="40"/>
    <n v="61"/>
  </r>
  <r>
    <s v="2015-10-31T04:08:18.68"/>
    <n v="1000"/>
    <n v="2"/>
    <n v="0"/>
    <n v="1000"/>
    <n v="428"/>
    <n v="1069"/>
    <n v="1000"/>
    <n v="4"/>
    <n v="0"/>
    <n v="1000"/>
    <x v="0"/>
    <n v="473"/>
    <n v="1113"/>
    <n v="1000"/>
    <n v="3"/>
    <n v="0"/>
    <n v="0.2"/>
    <x v="1"/>
    <n v="45"/>
    <n v="44"/>
  </r>
  <r>
    <s v="2015-10-31T03:49:26.93"/>
    <n v="1000"/>
    <n v="4"/>
    <n v="0"/>
    <n v="1000"/>
    <n v="433"/>
    <n v="1087"/>
    <n v="1000"/>
    <n v="3"/>
    <n v="0"/>
    <n v="1000"/>
    <x v="0"/>
    <n v="503"/>
    <n v="1158"/>
    <n v="1000"/>
    <n v="3"/>
    <n v="0"/>
    <n v="0.4"/>
    <x v="2"/>
    <n v="70"/>
    <n v="71"/>
  </r>
  <r>
    <s v="2015-10-31T03:50:45.13"/>
    <n v="1000"/>
    <n v="3"/>
    <n v="1"/>
    <n v="1000"/>
    <n v="444"/>
    <n v="1071"/>
    <n v="1000"/>
    <n v="3"/>
    <n v="1"/>
    <n v="1000"/>
    <x v="0"/>
    <n v="490"/>
    <n v="1139"/>
    <n v="1000"/>
    <n v="3"/>
    <n v="0"/>
    <n v="0.4"/>
    <x v="2"/>
    <n v="46"/>
    <n v="68"/>
  </r>
  <r>
    <s v="2015-10-31T03:52:03.37"/>
    <n v="1000"/>
    <n v="2"/>
    <n v="0"/>
    <n v="1000"/>
    <n v="436"/>
    <n v="1077"/>
    <n v="1000"/>
    <n v="5"/>
    <n v="0"/>
    <n v="1000"/>
    <x v="0"/>
    <n v="506"/>
    <n v="1149"/>
    <n v="1000"/>
    <n v="2"/>
    <n v="0"/>
    <n v="0.4"/>
    <x v="2"/>
    <n v="70"/>
    <n v="72"/>
  </r>
  <r>
    <s v="2015-10-31T03:34:10.20"/>
    <n v="1000"/>
    <n v="2"/>
    <n v="1"/>
    <n v="1000"/>
    <n v="431"/>
    <n v="1075"/>
    <n v="1000"/>
    <n v="4"/>
    <n v="0"/>
    <n v="1000"/>
    <x v="0"/>
    <n v="506"/>
    <n v="1161"/>
    <n v="1000"/>
    <n v="3"/>
    <n v="0"/>
    <n v="0.6"/>
    <x v="3"/>
    <n v="75"/>
    <n v="86"/>
  </r>
  <r>
    <s v="2015-10-31T03:35:28.21"/>
    <n v="1000"/>
    <n v="2"/>
    <n v="1"/>
    <n v="1000"/>
    <n v="432"/>
    <n v="1065"/>
    <n v="1000"/>
    <n v="2"/>
    <n v="1"/>
    <n v="1000"/>
    <x v="0"/>
    <n v="518"/>
    <n v="1136"/>
    <n v="1000"/>
    <n v="3"/>
    <n v="0"/>
    <n v="0.6"/>
    <x v="3"/>
    <n v="86"/>
    <n v="71"/>
  </r>
  <r>
    <s v="2015-10-31T03:36:46.17"/>
    <n v="1000"/>
    <n v="3"/>
    <n v="1"/>
    <n v="1000"/>
    <n v="437"/>
    <n v="1083"/>
    <n v="1000"/>
    <n v="4"/>
    <n v="0"/>
    <n v="1000"/>
    <x v="0"/>
    <n v="519"/>
    <n v="1157"/>
    <n v="1000"/>
    <n v="4"/>
    <n v="1"/>
    <n v="0.6"/>
    <x v="3"/>
    <n v="82"/>
    <n v="74"/>
  </r>
  <r>
    <s v="2015-10-31T03:16:41.95"/>
    <n v="1000"/>
    <n v="2"/>
    <n v="0"/>
    <n v="1000"/>
    <n v="425"/>
    <n v="1083"/>
    <n v="1000"/>
    <n v="2"/>
    <n v="0"/>
    <n v="1000"/>
    <x v="0"/>
    <n v="542"/>
    <n v="1139"/>
    <n v="1000"/>
    <n v="2"/>
    <n v="1"/>
    <n v="0.8"/>
    <x v="4"/>
    <n v="117"/>
    <n v="56"/>
  </r>
  <r>
    <s v="2015-10-31T03:17:59.85"/>
    <n v="1000"/>
    <n v="3"/>
    <n v="0"/>
    <n v="1000"/>
    <n v="430"/>
    <n v="1074"/>
    <n v="1000"/>
    <n v="4"/>
    <n v="1"/>
    <n v="1000"/>
    <x v="0"/>
    <n v="528"/>
    <n v="1159"/>
    <n v="1000"/>
    <n v="3"/>
    <n v="0"/>
    <n v="0.8"/>
    <x v="4"/>
    <n v="98"/>
    <n v="85"/>
  </r>
  <r>
    <s v="2015-10-31T03:19:17.91"/>
    <n v="1000"/>
    <n v="2"/>
    <n v="0"/>
    <n v="1000"/>
    <n v="425"/>
    <n v="1065"/>
    <n v="1000"/>
    <n v="2"/>
    <n v="1"/>
    <n v="1000"/>
    <x v="0"/>
    <n v="523"/>
    <n v="1153"/>
    <n v="1000"/>
    <n v="3"/>
    <n v="0"/>
    <n v="0.8"/>
    <x v="4"/>
    <n v="98"/>
    <n v="88"/>
  </r>
  <r>
    <s v="2015-10-31T02:59:42.65"/>
    <n v="1000"/>
    <n v="3"/>
    <n v="0"/>
    <n v="1000"/>
    <n v="433"/>
    <n v="1059"/>
    <n v="1000"/>
    <n v="4"/>
    <n v="1"/>
    <n v="1000"/>
    <x v="0"/>
    <n v="490"/>
    <n v="1112"/>
    <n v="1000"/>
    <n v="2"/>
    <n v="0"/>
    <n v="1"/>
    <x v="5"/>
    <n v="57"/>
    <n v="53"/>
  </r>
  <r>
    <s v="2015-10-31T03:01:00.61"/>
    <n v="1000"/>
    <n v="3"/>
    <n v="0"/>
    <n v="1000"/>
    <n v="425"/>
    <n v="1072"/>
    <n v="1000"/>
    <n v="3"/>
    <n v="1"/>
    <n v="1000"/>
    <x v="0"/>
    <n v="483"/>
    <n v="1109"/>
    <n v="1000"/>
    <n v="3"/>
    <n v="0"/>
    <n v="1"/>
    <x v="5"/>
    <n v="58"/>
    <n v="37"/>
  </r>
  <r>
    <s v="2015-10-31T03:02:20.56"/>
    <n v="1000"/>
    <n v="2"/>
    <n v="0"/>
    <n v="1000"/>
    <n v="423"/>
    <n v="1059"/>
    <n v="1000"/>
    <n v="4"/>
    <n v="0"/>
    <n v="1000"/>
    <x v="0"/>
    <n v="490"/>
    <n v="1124"/>
    <n v="1000"/>
    <n v="3"/>
    <n v="0"/>
    <n v="1"/>
    <x v="5"/>
    <n v="67"/>
    <n v="65"/>
  </r>
  <r>
    <s v="2015-10-31T04:23:01.82"/>
    <n v="1000"/>
    <n v="3"/>
    <n v="0"/>
    <n v="1000"/>
    <n v="432"/>
    <n v="1074"/>
    <n v="1000"/>
    <n v="2"/>
    <n v="1"/>
    <n v="1000"/>
    <x v="0"/>
    <n v="526"/>
    <n v="1162"/>
    <n v="1000"/>
    <n v="4"/>
    <n v="0"/>
    <n v="1"/>
    <x v="5"/>
    <n v="94"/>
    <n v="88"/>
  </r>
  <r>
    <s v="2015-10-31T04:24:19.86"/>
    <n v="1000"/>
    <n v="3"/>
    <n v="0"/>
    <n v="1000"/>
    <n v="423"/>
    <n v="1060"/>
    <n v="1000"/>
    <n v="2"/>
    <n v="1"/>
    <n v="1000"/>
    <x v="0"/>
    <n v="529"/>
    <n v="1149"/>
    <n v="1000"/>
    <n v="3"/>
    <n v="1"/>
    <n v="1"/>
    <x v="5"/>
    <n v="106"/>
    <n v="89"/>
  </r>
  <r>
    <s v="2015-10-31T04:25:37.86"/>
    <n v="1000"/>
    <n v="4"/>
    <n v="1"/>
    <n v="1000"/>
    <n v="433"/>
    <n v="1079"/>
    <n v="1000"/>
    <n v="3"/>
    <n v="0"/>
    <n v="1000"/>
    <x v="0"/>
    <n v="531"/>
    <n v="1176"/>
    <n v="1000"/>
    <n v="3"/>
    <n v="0"/>
    <n v="1"/>
    <x v="5"/>
    <n v="98"/>
    <n v="97"/>
  </r>
  <r>
    <s v="2015-10-31T02:35:25.66"/>
    <n v="1000"/>
    <n v="3"/>
    <n v="1"/>
    <n v="1000"/>
    <n v="442"/>
    <n v="1064"/>
    <n v="1000"/>
    <n v="3"/>
    <n v="0"/>
    <n v="1000"/>
    <x v="0"/>
    <n v="827"/>
    <n v="1074"/>
    <n v="1000"/>
    <n v="4"/>
    <n v="0"/>
    <s v="leaf"/>
    <x v="6"/>
    <n v="385"/>
    <n v="10"/>
  </r>
  <r>
    <s v="2015-10-31T02:36:43.70"/>
    <n v="1000"/>
    <n v="3"/>
    <n v="1"/>
    <n v="1000"/>
    <n v="434"/>
    <n v="1065"/>
    <n v="1000"/>
    <n v="3"/>
    <n v="1"/>
    <n v="1000"/>
    <x v="0"/>
    <n v="831"/>
    <n v="1083"/>
    <n v="1000"/>
    <n v="4"/>
    <n v="1"/>
    <s v="leaf"/>
    <x v="6"/>
    <n v="397"/>
    <n v="18"/>
  </r>
  <r>
    <s v="2015-10-31T02:38:01.80"/>
    <n v="1000"/>
    <n v="3"/>
    <n v="1"/>
    <n v="1000"/>
    <n v="440"/>
    <n v="1070"/>
    <n v="1000"/>
    <n v="2"/>
    <n v="1"/>
    <n v="1000"/>
    <x v="0"/>
    <n v="858"/>
    <n v="1073"/>
    <n v="1000"/>
    <n v="3"/>
    <n v="0"/>
    <s v="leaf"/>
    <x v="6"/>
    <n v="418"/>
    <n v="3"/>
  </r>
  <r>
    <s v="2015-10-31T02:14:51.81"/>
    <n v="2000"/>
    <n v="8"/>
    <n v="1"/>
    <n v="2000"/>
    <n v="858"/>
    <n v="2128"/>
    <n v="2000"/>
    <n v="8"/>
    <n v="0"/>
    <n v="2000"/>
    <x v="1"/>
    <n v="889"/>
    <n v="2178"/>
    <n v="2000"/>
    <n v="7"/>
    <n v="1"/>
    <n v="0"/>
    <x v="0"/>
    <n v="31"/>
    <n v="50"/>
  </r>
  <r>
    <s v="2015-10-31T04:09:41.66"/>
    <n v="2000"/>
    <n v="8"/>
    <n v="0"/>
    <n v="2000"/>
    <n v="861"/>
    <n v="2176"/>
    <n v="2000"/>
    <n v="7"/>
    <n v="0"/>
    <n v="2000"/>
    <x v="1"/>
    <n v="951"/>
    <n v="2283"/>
    <n v="2000"/>
    <n v="7"/>
    <n v="1"/>
    <n v="0.2"/>
    <x v="1"/>
    <n v="90"/>
    <n v="107"/>
  </r>
  <r>
    <s v="2015-10-31T04:11:04.88"/>
    <n v="2000"/>
    <n v="8"/>
    <n v="0"/>
    <n v="2000"/>
    <n v="851"/>
    <n v="2137"/>
    <n v="2000"/>
    <n v="6"/>
    <n v="0"/>
    <n v="2000"/>
    <x v="1"/>
    <n v="956"/>
    <n v="2261"/>
    <n v="2000"/>
    <n v="8"/>
    <n v="1"/>
    <n v="0.2"/>
    <x v="1"/>
    <n v="105"/>
    <n v="124"/>
  </r>
  <r>
    <s v="2015-10-31T04:12:28.56"/>
    <n v="2000"/>
    <n v="6"/>
    <n v="0"/>
    <n v="2000"/>
    <n v="869"/>
    <n v="2132"/>
    <n v="2000"/>
    <n v="7"/>
    <n v="0"/>
    <n v="2000"/>
    <x v="1"/>
    <n v="956"/>
    <n v="2272"/>
    <n v="2000"/>
    <n v="6"/>
    <n v="0"/>
    <n v="0.2"/>
    <x v="1"/>
    <n v="87"/>
    <n v="140"/>
  </r>
  <r>
    <s v="2015-10-31T03:53:26.57"/>
    <n v="2000"/>
    <n v="7"/>
    <n v="0"/>
    <n v="2000"/>
    <n v="889"/>
    <n v="2147"/>
    <n v="2000"/>
    <n v="6"/>
    <n v="1"/>
    <n v="2000"/>
    <x v="1"/>
    <n v="1029"/>
    <n v="2321"/>
    <n v="2000"/>
    <n v="10"/>
    <n v="0"/>
    <n v="0.4"/>
    <x v="2"/>
    <n v="140"/>
    <n v="174"/>
  </r>
  <r>
    <s v="2015-10-31T03:54:49.91"/>
    <n v="2000"/>
    <n v="6"/>
    <n v="0"/>
    <n v="2000"/>
    <n v="865"/>
    <n v="2140"/>
    <n v="2000"/>
    <n v="5"/>
    <n v="0"/>
    <n v="2000"/>
    <x v="1"/>
    <n v="1015"/>
    <n v="2318"/>
    <n v="2000"/>
    <n v="7"/>
    <n v="1"/>
    <n v="0.4"/>
    <x v="2"/>
    <n v="150"/>
    <n v="178"/>
  </r>
  <r>
    <s v="2015-10-31T03:56:13.29"/>
    <n v="2000"/>
    <n v="6"/>
    <n v="0"/>
    <n v="2000"/>
    <n v="883"/>
    <n v="2167"/>
    <n v="2000"/>
    <n v="5"/>
    <n v="0"/>
    <n v="2000"/>
    <x v="1"/>
    <n v="1029"/>
    <n v="2327"/>
    <n v="2000"/>
    <n v="5"/>
    <n v="1"/>
    <n v="0.4"/>
    <x v="2"/>
    <n v="146"/>
    <n v="160"/>
  </r>
  <r>
    <s v="2015-10-31T03:38:09.16"/>
    <n v="2000"/>
    <n v="8"/>
    <n v="0"/>
    <n v="2000"/>
    <n v="868"/>
    <n v="2152"/>
    <n v="2000"/>
    <n v="6"/>
    <n v="0"/>
    <n v="2000"/>
    <x v="1"/>
    <n v="1044"/>
    <n v="2301"/>
    <n v="2000"/>
    <n v="7"/>
    <n v="0"/>
    <n v="0.6"/>
    <x v="3"/>
    <n v="176"/>
    <n v="149"/>
  </r>
  <r>
    <s v="2015-10-31T03:39:32.21"/>
    <n v="2000"/>
    <n v="6"/>
    <n v="0"/>
    <n v="2000"/>
    <n v="886"/>
    <n v="2132"/>
    <n v="2000"/>
    <n v="7"/>
    <n v="0"/>
    <n v="2000"/>
    <x v="1"/>
    <n v="1029"/>
    <n v="2295"/>
    <n v="2000"/>
    <n v="6"/>
    <n v="1"/>
    <n v="0.6"/>
    <x v="3"/>
    <n v="143"/>
    <n v="163"/>
  </r>
  <r>
    <s v="2015-10-31T03:40:55.26"/>
    <n v="2000"/>
    <n v="6"/>
    <n v="0"/>
    <n v="2000"/>
    <n v="859"/>
    <n v="2117"/>
    <n v="2000"/>
    <n v="7"/>
    <n v="0"/>
    <n v="2000"/>
    <x v="1"/>
    <n v="1046"/>
    <n v="2291"/>
    <n v="2000"/>
    <n v="7"/>
    <n v="0"/>
    <n v="0.6"/>
    <x v="3"/>
    <n v="187"/>
    <n v="174"/>
  </r>
  <r>
    <s v="2015-10-31T03:20:40.14"/>
    <n v="2000"/>
    <n v="7"/>
    <n v="0"/>
    <n v="2000"/>
    <n v="872"/>
    <n v="2154"/>
    <n v="2000"/>
    <n v="6"/>
    <n v="0"/>
    <n v="2000"/>
    <x v="1"/>
    <n v="1065"/>
    <n v="2333"/>
    <n v="2000"/>
    <n v="7"/>
    <n v="0"/>
    <n v="0.8"/>
    <x v="4"/>
    <n v="193"/>
    <n v="179"/>
  </r>
  <r>
    <s v="2015-10-31T03:22:03.35"/>
    <n v="2000"/>
    <n v="6"/>
    <n v="0"/>
    <n v="2000"/>
    <n v="870"/>
    <n v="2162"/>
    <n v="2000"/>
    <n v="7"/>
    <n v="0"/>
    <n v="2000"/>
    <x v="1"/>
    <n v="1053"/>
    <n v="2316"/>
    <n v="2000"/>
    <n v="6"/>
    <n v="0"/>
    <n v="0.8"/>
    <x v="4"/>
    <n v="183"/>
    <n v="154"/>
  </r>
  <r>
    <s v="2015-10-31T03:23:26.42"/>
    <n v="2000"/>
    <n v="7"/>
    <n v="0"/>
    <n v="2000"/>
    <n v="871"/>
    <n v="2171"/>
    <n v="2000"/>
    <n v="7"/>
    <n v="0"/>
    <n v="2000"/>
    <x v="1"/>
    <n v="1069"/>
    <n v="2335"/>
    <n v="2000"/>
    <n v="7"/>
    <n v="0"/>
    <n v="0.8"/>
    <x v="4"/>
    <n v="198"/>
    <n v="164"/>
  </r>
  <r>
    <s v="2015-10-31T03:03:43.54"/>
    <n v="2000"/>
    <n v="6"/>
    <n v="0"/>
    <n v="2000"/>
    <n v="855"/>
    <n v="2124"/>
    <n v="2000"/>
    <n v="6"/>
    <n v="0"/>
    <n v="2000"/>
    <x v="1"/>
    <n v="983"/>
    <n v="2221"/>
    <n v="2000"/>
    <n v="6"/>
    <n v="1"/>
    <n v="1"/>
    <x v="5"/>
    <n v="128"/>
    <n v="97"/>
  </r>
  <r>
    <s v="2015-10-31T03:05:06.79"/>
    <n v="2000"/>
    <n v="7"/>
    <n v="1"/>
    <n v="2000"/>
    <n v="877"/>
    <n v="2116"/>
    <n v="2000"/>
    <n v="7"/>
    <n v="0"/>
    <n v="2000"/>
    <x v="1"/>
    <n v="955"/>
    <n v="2225"/>
    <n v="2000"/>
    <n v="7"/>
    <n v="0"/>
    <n v="1"/>
    <x v="5"/>
    <n v="78"/>
    <n v="109"/>
  </r>
  <r>
    <s v="2015-10-31T03:06:29.90"/>
    <n v="2000"/>
    <n v="6"/>
    <n v="0"/>
    <n v="2000"/>
    <n v="850"/>
    <n v="2126"/>
    <n v="2000"/>
    <n v="6"/>
    <n v="0"/>
    <n v="2000"/>
    <x v="1"/>
    <n v="973"/>
    <n v="2242"/>
    <n v="2000"/>
    <n v="7"/>
    <n v="0"/>
    <n v="1"/>
    <x v="5"/>
    <n v="123"/>
    <n v="116"/>
  </r>
  <r>
    <s v="2015-10-31T04:27:00.88"/>
    <n v="2000"/>
    <n v="6"/>
    <n v="1"/>
    <n v="2000"/>
    <n v="888"/>
    <n v="2144"/>
    <n v="2000"/>
    <n v="7"/>
    <n v="0"/>
    <n v="2000"/>
    <x v="1"/>
    <n v="1059"/>
    <n v="2323"/>
    <n v="2000"/>
    <n v="7"/>
    <n v="1"/>
    <n v="1"/>
    <x v="5"/>
    <n v="171"/>
    <n v="179"/>
  </r>
  <r>
    <s v="2015-10-31T04:28:24.69"/>
    <n v="2000"/>
    <n v="7"/>
    <n v="0"/>
    <n v="2000"/>
    <n v="854"/>
    <n v="2138"/>
    <n v="2000"/>
    <n v="8"/>
    <n v="0"/>
    <n v="2000"/>
    <x v="1"/>
    <n v="1054"/>
    <n v="2295"/>
    <n v="2000"/>
    <n v="9"/>
    <n v="0"/>
    <n v="1"/>
    <x v="5"/>
    <n v="200"/>
    <n v="157"/>
  </r>
  <r>
    <s v="2015-10-31T04:29:47.13"/>
    <n v="2000"/>
    <n v="6"/>
    <n v="1"/>
    <n v="2000"/>
    <n v="861"/>
    <n v="2132"/>
    <n v="2000"/>
    <n v="8"/>
    <n v="0"/>
    <n v="2000"/>
    <x v="1"/>
    <n v="1047"/>
    <n v="2307"/>
    <n v="2000"/>
    <n v="7"/>
    <n v="0"/>
    <n v="1"/>
    <x v="5"/>
    <n v="186"/>
    <n v="175"/>
  </r>
  <r>
    <s v="2015-10-31T02:39:24.82"/>
    <n v="2000"/>
    <n v="7"/>
    <n v="0"/>
    <n v="2000"/>
    <n v="868"/>
    <n v="2142"/>
    <n v="2000"/>
    <n v="7"/>
    <n v="1"/>
    <n v="2000"/>
    <x v="1"/>
    <n v="1943"/>
    <n v="2138"/>
    <n v="2000"/>
    <n v="8"/>
    <n v="0"/>
    <s v="leaf"/>
    <x v="6"/>
    <n v="1075"/>
    <n v="-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4">
  <r>
    <x v="0"/>
    <n v="1102"/>
    <x v="0"/>
    <n v="3"/>
    <n v="1"/>
    <n v="0"/>
    <x v="0"/>
    <n v="-2"/>
    <n v="30"/>
    <n v="-2"/>
    <n v="30"/>
    <m/>
    <m/>
  </r>
  <r>
    <x v="0"/>
    <n v="1101"/>
    <x v="0"/>
    <n v="6"/>
    <n v="0"/>
    <n v="0"/>
    <x v="0"/>
    <n v="0"/>
    <n v="39"/>
    <n v="0"/>
    <n v="39"/>
    <m/>
    <m/>
  </r>
  <r>
    <x v="1"/>
    <n v="1080"/>
    <x v="0"/>
    <n v="4"/>
    <n v="0"/>
    <n v="0"/>
    <x v="0"/>
    <n v="4"/>
    <n v="1"/>
    <n v="4"/>
    <n v="1"/>
    <m/>
    <m/>
  </r>
  <r>
    <x v="2"/>
    <n v="1122"/>
    <x v="0"/>
    <n v="3"/>
    <n v="0"/>
    <n v="0.2"/>
    <x v="1"/>
    <n v="34"/>
    <n v="43"/>
    <n v="34"/>
    <n v="43"/>
    <n v="6.93E-2"/>
    <n v="6.3299999999999995E-2"/>
  </r>
  <r>
    <x v="3"/>
    <n v="1133"/>
    <x v="0"/>
    <n v="2"/>
    <n v="0"/>
    <n v="0.2"/>
    <x v="1"/>
    <n v="40"/>
    <n v="61"/>
    <n v="40"/>
    <n v="61"/>
    <n v="6.93E-2"/>
    <n v="6.3299999999999995E-2"/>
  </r>
  <r>
    <x v="4"/>
    <n v="1113"/>
    <x v="0"/>
    <n v="3"/>
    <n v="0"/>
    <n v="0.2"/>
    <x v="1"/>
    <n v="45"/>
    <n v="44"/>
    <n v="45"/>
    <n v="44"/>
    <n v="6.93E-2"/>
    <n v="6.3299999999999995E-2"/>
  </r>
  <r>
    <x v="5"/>
    <n v="1158"/>
    <x v="0"/>
    <n v="3"/>
    <n v="0"/>
    <n v="0.4"/>
    <x v="2"/>
    <n v="70"/>
    <n v="71"/>
    <n v="70"/>
    <n v="71"/>
    <n v="5.2299999999999999E-2"/>
    <n v="2.4799999999999999E-2"/>
  </r>
  <r>
    <x v="6"/>
    <n v="1139"/>
    <x v="0"/>
    <n v="3"/>
    <n v="0"/>
    <n v="0.4"/>
    <x v="2"/>
    <n v="46"/>
    <n v="68"/>
    <n v="46"/>
    <n v="68"/>
    <n v="5.2299999999999999E-2"/>
    <n v="2.4799999999999999E-2"/>
  </r>
  <r>
    <x v="7"/>
    <n v="1149"/>
    <x v="0"/>
    <n v="2"/>
    <n v="0"/>
    <n v="0.4"/>
    <x v="2"/>
    <n v="70"/>
    <n v="72"/>
    <n v="70"/>
    <n v="72"/>
    <n v="5.2299999999999999E-2"/>
    <n v="2.4799999999999999E-2"/>
  </r>
  <r>
    <x v="7"/>
    <n v="1161"/>
    <x v="0"/>
    <n v="3"/>
    <n v="0"/>
    <n v="0.6"/>
    <x v="3"/>
    <n v="75"/>
    <n v="86"/>
    <n v="75"/>
    <n v="86"/>
    <n v="0.25629999999999997"/>
    <n v="0.1376"/>
  </r>
  <r>
    <x v="8"/>
    <n v="1136"/>
    <x v="0"/>
    <n v="3"/>
    <n v="0"/>
    <n v="0.6"/>
    <x v="3"/>
    <n v="86"/>
    <n v="71"/>
    <n v="86"/>
    <n v="71"/>
    <n v="0.25629999999999997"/>
    <n v="0.1376"/>
  </r>
  <r>
    <x v="9"/>
    <n v="1157"/>
    <x v="0"/>
    <n v="4"/>
    <n v="1"/>
    <n v="0.6"/>
    <x v="3"/>
    <n v="82"/>
    <n v="74"/>
    <n v="82"/>
    <n v="74"/>
    <n v="0.25629999999999997"/>
    <n v="0.1376"/>
  </r>
  <r>
    <x v="10"/>
    <n v="1139"/>
    <x v="0"/>
    <n v="2"/>
    <n v="1"/>
    <n v="0.8"/>
    <x v="4"/>
    <n v="117"/>
    <n v="56"/>
    <n v="117"/>
    <n v="56"/>
    <n v="0.1341"/>
    <n v="0.41360000000000002"/>
  </r>
  <r>
    <x v="11"/>
    <n v="1159"/>
    <x v="0"/>
    <n v="3"/>
    <n v="0"/>
    <n v="0.8"/>
    <x v="4"/>
    <n v="98"/>
    <n v="85"/>
    <n v="98"/>
    <n v="85"/>
    <n v="0.1341"/>
    <n v="0.41360000000000002"/>
  </r>
  <r>
    <x v="12"/>
    <n v="1153"/>
    <x v="0"/>
    <n v="3"/>
    <n v="0"/>
    <n v="0.8"/>
    <x v="4"/>
    <n v="98"/>
    <n v="88"/>
    <n v="98"/>
    <n v="88"/>
    <n v="0.1341"/>
    <n v="0.41360000000000002"/>
  </r>
  <r>
    <x v="6"/>
    <n v="1112"/>
    <x v="0"/>
    <n v="2"/>
    <n v="0"/>
    <n v="1"/>
    <x v="5"/>
    <n v="57"/>
    <n v="53"/>
    <n v="57"/>
    <n v="53"/>
    <m/>
    <m/>
  </r>
  <r>
    <x v="13"/>
    <n v="1109"/>
    <x v="0"/>
    <n v="3"/>
    <n v="0"/>
    <n v="1"/>
    <x v="5"/>
    <n v="58"/>
    <n v="37"/>
    <n v="58"/>
    <n v="37"/>
    <m/>
    <m/>
  </r>
  <r>
    <x v="6"/>
    <n v="1124"/>
    <x v="0"/>
    <n v="3"/>
    <n v="0"/>
    <n v="1"/>
    <x v="5"/>
    <n v="67"/>
    <n v="65"/>
    <n v="67"/>
    <n v="65"/>
    <m/>
    <m/>
  </r>
  <r>
    <x v="14"/>
    <n v="1162"/>
    <x v="0"/>
    <n v="4"/>
    <n v="0"/>
    <n v="1"/>
    <x v="5"/>
    <n v="94"/>
    <n v="88"/>
    <n v="94"/>
    <n v="88"/>
    <m/>
    <m/>
  </r>
  <r>
    <x v="15"/>
    <n v="1149"/>
    <x v="0"/>
    <n v="3"/>
    <n v="1"/>
    <n v="1"/>
    <x v="5"/>
    <n v="106"/>
    <n v="89"/>
    <n v="106"/>
    <n v="89"/>
    <m/>
    <m/>
  </r>
  <r>
    <x v="16"/>
    <n v="1176"/>
    <x v="0"/>
    <n v="3"/>
    <n v="0"/>
    <n v="1"/>
    <x v="5"/>
    <n v="98"/>
    <n v="97"/>
    <n v="98"/>
    <n v="97"/>
    <m/>
    <m/>
  </r>
  <r>
    <x v="17"/>
    <n v="1074"/>
    <x v="0"/>
    <n v="4"/>
    <n v="0"/>
    <s v="leaf"/>
    <x v="6"/>
    <n v="385"/>
    <n v="10"/>
    <n v="385"/>
    <n v="10"/>
    <m/>
    <m/>
  </r>
  <r>
    <x v="18"/>
    <n v="1083"/>
    <x v="0"/>
    <n v="4"/>
    <n v="1"/>
    <s v="leaf"/>
    <x v="6"/>
    <n v="397"/>
    <n v="18"/>
    <n v="397"/>
    <n v="18"/>
    <m/>
    <m/>
  </r>
  <r>
    <x v="19"/>
    <n v="1073"/>
    <x v="0"/>
    <n v="3"/>
    <n v="0"/>
    <s v="leaf"/>
    <x v="6"/>
    <n v="418"/>
    <n v="3"/>
    <n v="418"/>
    <n v="3"/>
    <m/>
    <m/>
  </r>
  <r>
    <x v="20"/>
    <n v="2178"/>
    <x v="1"/>
    <n v="7"/>
    <n v="1"/>
    <n v="0"/>
    <x v="0"/>
    <n v="31"/>
    <n v="50"/>
    <n v="15.5"/>
    <n v="25"/>
    <m/>
    <m/>
  </r>
  <r>
    <x v="21"/>
    <n v="2283"/>
    <x v="1"/>
    <n v="7"/>
    <n v="1"/>
    <n v="0.2"/>
    <x v="1"/>
    <n v="90"/>
    <n v="107"/>
    <n v="45"/>
    <n v="53.5"/>
    <n v="6.93E-2"/>
    <n v="6.3299999999999995E-2"/>
  </r>
  <r>
    <x v="22"/>
    <n v="2261"/>
    <x v="1"/>
    <n v="8"/>
    <n v="1"/>
    <n v="0.2"/>
    <x v="1"/>
    <n v="105"/>
    <n v="124"/>
    <n v="52.5"/>
    <n v="62"/>
    <n v="6.93E-2"/>
    <n v="6.3299999999999995E-2"/>
  </r>
  <r>
    <x v="22"/>
    <n v="2272"/>
    <x v="1"/>
    <n v="6"/>
    <n v="0"/>
    <n v="0.2"/>
    <x v="1"/>
    <n v="87"/>
    <n v="140"/>
    <n v="43.5"/>
    <n v="70"/>
    <n v="6.93E-2"/>
    <n v="6.3299999999999995E-2"/>
  </r>
  <r>
    <x v="23"/>
    <n v="2321"/>
    <x v="1"/>
    <n v="10"/>
    <n v="0"/>
    <n v="0.4"/>
    <x v="2"/>
    <n v="140"/>
    <n v="174"/>
    <n v="70"/>
    <n v="87"/>
    <n v="5.2299999999999999E-2"/>
    <n v="2.4799999999999999E-2"/>
  </r>
  <r>
    <x v="24"/>
    <n v="2318"/>
    <x v="1"/>
    <n v="7"/>
    <n v="1"/>
    <n v="0.4"/>
    <x v="2"/>
    <n v="150"/>
    <n v="178"/>
    <n v="75"/>
    <n v="89"/>
    <n v="5.2299999999999999E-2"/>
    <n v="2.4799999999999999E-2"/>
  </r>
  <r>
    <x v="23"/>
    <n v="2327"/>
    <x v="1"/>
    <n v="5"/>
    <n v="1"/>
    <n v="0.4"/>
    <x v="2"/>
    <n v="146"/>
    <n v="160"/>
    <n v="73"/>
    <n v="80"/>
    <n v="5.2299999999999999E-2"/>
    <n v="2.4799999999999999E-2"/>
  </r>
  <r>
    <x v="25"/>
    <n v="2301"/>
    <x v="1"/>
    <n v="7"/>
    <n v="0"/>
    <n v="0.6"/>
    <x v="3"/>
    <n v="176"/>
    <n v="149"/>
    <n v="88"/>
    <n v="74.5"/>
    <n v="0.25629999999999997"/>
    <n v="0.1376"/>
  </r>
  <r>
    <x v="23"/>
    <n v="2295"/>
    <x v="1"/>
    <n v="6"/>
    <n v="1"/>
    <n v="0.6"/>
    <x v="3"/>
    <n v="143"/>
    <n v="163"/>
    <n v="71.5"/>
    <n v="81.5"/>
    <n v="0.25629999999999997"/>
    <n v="0.1376"/>
  </r>
  <r>
    <x v="26"/>
    <n v="2291"/>
    <x v="1"/>
    <n v="7"/>
    <n v="0"/>
    <n v="0.6"/>
    <x v="3"/>
    <n v="187"/>
    <n v="174"/>
    <n v="93.5"/>
    <n v="87"/>
    <n v="0.25629999999999997"/>
    <n v="0.1376"/>
  </r>
  <r>
    <x v="27"/>
    <n v="2333"/>
    <x v="1"/>
    <n v="7"/>
    <n v="0"/>
    <n v="0.8"/>
    <x v="4"/>
    <n v="193"/>
    <n v="179"/>
    <n v="96.5"/>
    <n v="89.5"/>
    <n v="0.1341"/>
    <n v="0.41360000000000002"/>
  </r>
  <r>
    <x v="28"/>
    <n v="2316"/>
    <x v="1"/>
    <n v="6"/>
    <n v="0"/>
    <n v="0.8"/>
    <x v="4"/>
    <n v="183"/>
    <n v="154"/>
    <n v="91.5"/>
    <n v="77"/>
    <n v="0.1341"/>
    <n v="0.41360000000000002"/>
  </r>
  <r>
    <x v="29"/>
    <n v="2335"/>
    <x v="1"/>
    <n v="7"/>
    <n v="0"/>
    <n v="0.8"/>
    <x v="4"/>
    <n v="198"/>
    <n v="164"/>
    <n v="99"/>
    <n v="82"/>
    <n v="0.1341"/>
    <n v="0.41360000000000002"/>
  </r>
  <r>
    <x v="30"/>
    <n v="2221"/>
    <x v="1"/>
    <n v="6"/>
    <n v="1"/>
    <n v="1"/>
    <x v="5"/>
    <n v="128"/>
    <n v="97"/>
    <n v="64"/>
    <n v="48.5"/>
    <m/>
    <m/>
  </r>
  <r>
    <x v="31"/>
    <n v="2225"/>
    <x v="1"/>
    <n v="7"/>
    <n v="0"/>
    <n v="1"/>
    <x v="5"/>
    <n v="78"/>
    <n v="109"/>
    <n v="39"/>
    <n v="54.5"/>
    <m/>
    <m/>
  </r>
  <r>
    <x v="32"/>
    <n v="2242"/>
    <x v="1"/>
    <n v="7"/>
    <n v="0"/>
    <n v="1"/>
    <x v="5"/>
    <n v="123"/>
    <n v="116"/>
    <n v="61.5"/>
    <n v="58"/>
    <m/>
    <m/>
  </r>
  <r>
    <x v="33"/>
    <n v="2323"/>
    <x v="1"/>
    <n v="7"/>
    <n v="1"/>
    <n v="1"/>
    <x v="5"/>
    <n v="171"/>
    <n v="179"/>
    <n v="85.5"/>
    <n v="89.5"/>
    <m/>
    <m/>
  </r>
  <r>
    <x v="34"/>
    <n v="2295"/>
    <x v="1"/>
    <n v="9"/>
    <n v="0"/>
    <n v="1"/>
    <x v="5"/>
    <n v="200"/>
    <n v="157"/>
    <n v="100"/>
    <n v="78.5"/>
    <m/>
    <m/>
  </r>
  <r>
    <x v="35"/>
    <n v="2307"/>
    <x v="1"/>
    <n v="7"/>
    <n v="0"/>
    <n v="1"/>
    <x v="5"/>
    <n v="186"/>
    <n v="175"/>
    <n v="93"/>
    <n v="87.5"/>
    <m/>
    <m/>
  </r>
  <r>
    <x v="36"/>
    <n v="2138"/>
    <x v="1"/>
    <n v="8"/>
    <n v="0"/>
    <s v="leaf"/>
    <x v="6"/>
    <n v="1075"/>
    <n v="-4"/>
    <n v="537.5"/>
    <n v="-2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9" cacheId="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25:D32" firstHeaderRow="1" firstDataRow="2" firstDataCol="2"/>
  <pivotFields count="21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3">
        <item x="0"/>
        <item h="1"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7">
        <item x="0"/>
        <item x="1"/>
        <item x="2"/>
        <item x="3"/>
        <item x="4"/>
        <item h="1" x="5"/>
        <item h="1" x="6"/>
      </items>
    </pivotField>
    <pivotField dataField="1" compact="0" outline="0" showAll="0"/>
    <pivotField dataField="1" compact="0" outline="0" showAll="0"/>
  </pivotFields>
  <rowFields count="2">
    <field x="18"/>
    <field x="11"/>
  </rowFields>
  <rowItems count="6">
    <i>
      <x/>
      <x/>
    </i>
    <i>
      <x v="1"/>
      <x/>
    </i>
    <i>
      <x v="2"/>
      <x/>
    </i>
    <i>
      <x v="3"/>
      <x/>
    </i>
    <i>
      <x v="4"/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RAW data 690" fld="19" subtotal="count" baseField="11" baseItem="0"/>
    <dataField name="Count of RAW data 590" fld="20" subtotal="count" baseField="1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8" cacheId="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14:D21" firstHeaderRow="1" firstDataRow="2" firstDataCol="2"/>
  <pivotFields count="21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3">
        <item x="0"/>
        <item h="1"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7">
        <item x="0"/>
        <item x="1"/>
        <item x="2"/>
        <item x="3"/>
        <item x="4"/>
        <item h="1" x="5"/>
        <item h="1" x="6"/>
      </items>
    </pivotField>
    <pivotField dataField="1" compact="0" outline="0" showAll="0"/>
    <pivotField dataField="1" compact="0" outline="0" showAll="0"/>
  </pivotFields>
  <rowFields count="2">
    <field x="18"/>
    <field x="11"/>
  </rowFields>
  <rowItems count="6">
    <i>
      <x/>
      <x/>
    </i>
    <i>
      <x v="1"/>
      <x/>
    </i>
    <i>
      <x v="2"/>
      <x/>
    </i>
    <i>
      <x v="3"/>
      <x/>
    </i>
    <i>
      <x v="4"/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tdDev of RAW data 690" fld="19" subtotal="stdDev" baseField="11" baseItem="0"/>
    <dataField name="StdDev of RAW data 590" fld="20" subtotal="stdDev" baseField="1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2" cacheId="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3:D11" firstHeaderRow="1" firstDataRow="2" firstDataCol="2"/>
  <pivotFields count="21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3">
        <item x="0"/>
        <item h="1"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7">
        <item x="0"/>
        <item x="1"/>
        <item x="2"/>
        <item x="3"/>
        <item x="4"/>
        <item x="5"/>
        <item h="1" x="6"/>
      </items>
    </pivotField>
    <pivotField dataField="1" compact="0" outline="0" showAll="0"/>
    <pivotField dataField="1" compact="0" outline="0" showAll="0"/>
  </pivotFields>
  <rowFields count="2">
    <field x="18"/>
    <field x="11"/>
  </rowFields>
  <rowItems count="7">
    <i>
      <x/>
      <x/>
    </i>
    <i>
      <x v="1"/>
      <x/>
    </i>
    <i>
      <x v="2"/>
      <x/>
    </i>
    <i>
      <x v="3"/>
      <x/>
    </i>
    <i>
      <x v="4"/>
      <x/>
    </i>
    <i>
      <x v="5"/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RAW data 690" fld="19" subtotal="average" baseField="11" baseItem="0"/>
    <dataField name="Average of RAW data 590" fld="20" subtotal="average" baseField="1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B2:E16" firstHeaderRow="1" firstDataRow="2" firstDataCol="2"/>
  <pivotFields count="13">
    <pivotField compact="0" outline="0" showAll="0">
      <items count="38">
        <item x="0"/>
        <item x="1"/>
        <item x="2"/>
        <item x="3"/>
        <item x="4"/>
        <item x="13"/>
        <item x="6"/>
        <item x="5"/>
        <item x="7"/>
        <item x="8"/>
        <item x="9"/>
        <item x="12"/>
        <item x="14"/>
        <item x="11"/>
        <item x="15"/>
        <item x="16"/>
        <item x="10"/>
        <item x="17"/>
        <item x="18"/>
        <item x="19"/>
        <item x="20"/>
        <item x="21"/>
        <item x="31"/>
        <item x="22"/>
        <item x="32"/>
        <item x="30"/>
        <item x="24"/>
        <item x="23"/>
        <item x="25"/>
        <item x="26"/>
        <item x="35"/>
        <item x="28"/>
        <item x="34"/>
        <item x="33"/>
        <item x="27"/>
        <item x="29"/>
        <item x="36"/>
        <item t="default"/>
      </items>
    </pivotField>
    <pivotField compact="0" outline="0" showAll="0"/>
    <pivotField axis="axisRow" compact="0" outline="0" showAll="0" defaultSubtotal="0">
      <items count="2">
        <item x="0"/>
        <item x="1"/>
      </items>
    </pivotField>
    <pivotField compact="0" outline="0" showAll="0"/>
    <pivotField compact="0" outline="0" showAll="0"/>
    <pivotField compact="0" outline="0" showAll="0"/>
    <pivotField axis="axisRow" compact="0" outline="0" showAll="0" defaultSubtotal="0">
      <items count="7">
        <item x="0"/>
        <item x="1"/>
        <item x="2"/>
        <item x="3"/>
        <item x="4"/>
        <item h="1" x="5"/>
        <item x="6"/>
      </items>
    </pivotField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</pivotFields>
  <rowFields count="2">
    <field x="2"/>
    <field x="6"/>
  </rowFields>
  <rowItems count="13">
    <i>
      <x/>
      <x/>
    </i>
    <i r="1">
      <x v="1"/>
    </i>
    <i r="1">
      <x v="2"/>
    </i>
    <i r="1">
      <x v="3"/>
    </i>
    <i r="1">
      <x v="4"/>
    </i>
    <i r="1">
      <x v="6"/>
    </i>
    <i>
      <x v="1"/>
      <x/>
    </i>
    <i r="1">
      <x v="1"/>
    </i>
    <i r="1">
      <x v="2"/>
    </i>
    <i r="1">
      <x v="3"/>
    </i>
    <i r="1">
      <x v="4"/>
    </i>
    <i r="1"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counts per second 690" fld="9" subtotal="average" baseField="6" baseItem="0"/>
    <dataField name="Average of counts per second 590" fld="10" subtotal="average" baseField="6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topLeftCell="N12" workbookViewId="0">
      <selection activeCell="S45" sqref="S45"/>
    </sheetView>
  </sheetViews>
  <sheetFormatPr defaultRowHeight="15" x14ac:dyDescent="0.25"/>
  <cols>
    <col min="1" max="1" width="27.85546875" style="4" customWidth="1"/>
    <col min="2" max="5" width="9.140625" style="4"/>
    <col min="6" max="7" width="22.5703125" style="5" bestFit="1" customWidth="1"/>
    <col min="8" max="10" width="9.140625" style="4"/>
    <col min="11" max="12" width="13.140625" style="4" customWidth="1"/>
    <col min="13" max="14" width="23.140625" style="5" bestFit="1" customWidth="1"/>
    <col min="15" max="21" width="9.140625" style="4"/>
    <col min="22" max="23" width="20.7109375" style="5" bestFit="1" customWidth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63</v>
      </c>
      <c r="M1" s="5" t="s">
        <v>11</v>
      </c>
      <c r="N1" s="5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62</v>
      </c>
      <c r="T1" s="4" t="s">
        <v>64</v>
      </c>
      <c r="U1" s="4" t="s">
        <v>65</v>
      </c>
      <c r="V1" s="5" t="s">
        <v>70</v>
      </c>
      <c r="W1" s="5" t="s">
        <v>71</v>
      </c>
      <c r="X1" s="4" t="s">
        <v>72</v>
      </c>
      <c r="Y1" s="4" t="s">
        <v>73</v>
      </c>
    </row>
    <row r="2" spans="1:25" x14ac:dyDescent="0.25">
      <c r="A2" s="4" t="s">
        <v>17</v>
      </c>
      <c r="B2" s="4">
        <v>1000</v>
      </c>
      <c r="C2" s="4">
        <v>3</v>
      </c>
      <c r="D2" s="4">
        <v>0</v>
      </c>
      <c r="E2" s="4">
        <v>1000</v>
      </c>
      <c r="F2" s="5">
        <v>439</v>
      </c>
      <c r="G2" s="5">
        <v>1072</v>
      </c>
      <c r="H2" s="4">
        <v>1000</v>
      </c>
      <c r="I2" s="4">
        <v>3</v>
      </c>
      <c r="J2" s="4">
        <v>0</v>
      </c>
      <c r="K2" s="4">
        <v>1000</v>
      </c>
      <c r="L2" s="4">
        <f t="shared" ref="L2:L45" si="0">K2/1000</f>
        <v>1</v>
      </c>
      <c r="M2" s="5">
        <v>437</v>
      </c>
      <c r="N2" s="5">
        <v>1102</v>
      </c>
      <c r="O2" s="4">
        <v>1000</v>
      </c>
      <c r="P2" s="4">
        <v>3</v>
      </c>
      <c r="Q2" s="4">
        <v>1</v>
      </c>
      <c r="R2" s="6">
        <v>0</v>
      </c>
      <c r="S2" s="4">
        <v>0</v>
      </c>
      <c r="T2" s="4">
        <f t="shared" ref="T2:T45" si="1">M2-F2</f>
        <v>-2</v>
      </c>
      <c r="U2" s="4">
        <f t="shared" ref="U2:U45" si="2">N2-G2</f>
        <v>30</v>
      </c>
      <c r="V2" s="5">
        <f>T2/L2</f>
        <v>-2</v>
      </c>
      <c r="W2" s="5">
        <f>U2/L2</f>
        <v>30</v>
      </c>
    </row>
    <row r="3" spans="1:25" x14ac:dyDescent="0.25">
      <c r="A3" s="4" t="s">
        <v>18</v>
      </c>
      <c r="B3" s="4">
        <v>1000</v>
      </c>
      <c r="C3" s="4">
        <v>3</v>
      </c>
      <c r="D3" s="4">
        <v>1</v>
      </c>
      <c r="E3" s="4">
        <v>1000</v>
      </c>
      <c r="F3" s="5">
        <v>437</v>
      </c>
      <c r="G3" s="5">
        <v>1062</v>
      </c>
      <c r="H3" s="4">
        <v>1000</v>
      </c>
      <c r="I3" s="4">
        <v>3</v>
      </c>
      <c r="J3" s="4">
        <v>0</v>
      </c>
      <c r="K3" s="4">
        <v>1000</v>
      </c>
      <c r="L3" s="4">
        <f t="shared" si="0"/>
        <v>1</v>
      </c>
      <c r="M3" s="5">
        <v>437</v>
      </c>
      <c r="N3" s="5">
        <v>1101</v>
      </c>
      <c r="O3" s="4">
        <v>1000</v>
      </c>
      <c r="P3" s="4">
        <v>6</v>
      </c>
      <c r="Q3" s="4">
        <v>0</v>
      </c>
      <c r="R3" s="6">
        <v>0</v>
      </c>
      <c r="S3" s="4">
        <v>0</v>
      </c>
      <c r="T3" s="4">
        <f t="shared" si="1"/>
        <v>0</v>
      </c>
      <c r="U3" s="4">
        <f t="shared" si="2"/>
        <v>39</v>
      </c>
      <c r="V3" s="5">
        <f t="shared" ref="V3:V45" si="3">T3/L3</f>
        <v>0</v>
      </c>
      <c r="W3" s="5">
        <f t="shared" ref="W3:W45" si="4">U3/L3</f>
        <v>39</v>
      </c>
    </row>
    <row r="4" spans="1:25" x14ac:dyDescent="0.25">
      <c r="A4" s="4" t="s">
        <v>19</v>
      </c>
      <c r="B4" s="4">
        <v>1000</v>
      </c>
      <c r="C4" s="4">
        <v>3</v>
      </c>
      <c r="D4" s="4">
        <v>0</v>
      </c>
      <c r="E4" s="4">
        <v>1000</v>
      </c>
      <c r="F4" s="5">
        <v>435</v>
      </c>
      <c r="G4" s="5">
        <v>1079</v>
      </c>
      <c r="H4" s="4">
        <v>1000</v>
      </c>
      <c r="I4" s="4">
        <v>2</v>
      </c>
      <c r="J4" s="4">
        <v>0</v>
      </c>
      <c r="K4" s="4">
        <v>1000</v>
      </c>
      <c r="L4" s="4">
        <f t="shared" si="0"/>
        <v>1</v>
      </c>
      <c r="M4" s="5">
        <v>439</v>
      </c>
      <c r="N4" s="5">
        <v>1080</v>
      </c>
      <c r="O4" s="4">
        <v>1000</v>
      </c>
      <c r="P4" s="4">
        <v>4</v>
      </c>
      <c r="Q4" s="4">
        <v>0</v>
      </c>
      <c r="R4" s="6">
        <v>0</v>
      </c>
      <c r="S4" s="4">
        <v>0</v>
      </c>
      <c r="T4" s="4">
        <f t="shared" si="1"/>
        <v>4</v>
      </c>
      <c r="U4" s="4">
        <f t="shared" si="2"/>
        <v>1</v>
      </c>
      <c r="V4" s="5">
        <f t="shared" si="3"/>
        <v>4</v>
      </c>
      <c r="W4" s="5">
        <f t="shared" si="4"/>
        <v>1</v>
      </c>
    </row>
    <row r="5" spans="1:25" x14ac:dyDescent="0.25">
      <c r="A5" s="4" t="s">
        <v>50</v>
      </c>
      <c r="B5" s="4">
        <v>1000</v>
      </c>
      <c r="C5" s="4">
        <v>3</v>
      </c>
      <c r="D5" s="4">
        <v>0</v>
      </c>
      <c r="E5" s="4">
        <v>1000</v>
      </c>
      <c r="F5" s="5">
        <v>437</v>
      </c>
      <c r="G5" s="5">
        <v>1079</v>
      </c>
      <c r="H5" s="4">
        <v>1000</v>
      </c>
      <c r="I5" s="4">
        <v>3</v>
      </c>
      <c r="J5" s="4">
        <v>0</v>
      </c>
      <c r="K5" s="4">
        <v>1000</v>
      </c>
      <c r="L5" s="4">
        <f t="shared" si="0"/>
        <v>1</v>
      </c>
      <c r="M5" s="5">
        <v>471</v>
      </c>
      <c r="N5" s="5">
        <v>1122</v>
      </c>
      <c r="O5" s="4">
        <v>1000</v>
      </c>
      <c r="P5" s="4">
        <v>3</v>
      </c>
      <c r="Q5" s="4">
        <v>0</v>
      </c>
      <c r="R5" s="6">
        <v>0.2</v>
      </c>
      <c r="S5" s="4">
        <v>1.0043874400000001</v>
      </c>
      <c r="T5" s="4">
        <f t="shared" si="1"/>
        <v>34</v>
      </c>
      <c r="U5" s="4">
        <f t="shared" si="2"/>
        <v>43</v>
      </c>
      <c r="V5" s="5">
        <f t="shared" si="3"/>
        <v>34</v>
      </c>
      <c r="W5" s="5">
        <f t="shared" si="4"/>
        <v>43</v>
      </c>
      <c r="X5">
        <v>6.93E-2</v>
      </c>
      <c r="Y5">
        <v>6.3299999999999995E-2</v>
      </c>
    </row>
    <row r="6" spans="1:25" x14ac:dyDescent="0.25">
      <c r="A6" s="4" t="s">
        <v>51</v>
      </c>
      <c r="B6" s="4">
        <v>1000</v>
      </c>
      <c r="C6" s="4">
        <v>3</v>
      </c>
      <c r="D6" s="4">
        <v>0</v>
      </c>
      <c r="E6" s="4">
        <v>1000</v>
      </c>
      <c r="F6" s="5">
        <v>432</v>
      </c>
      <c r="G6" s="5">
        <v>1072</v>
      </c>
      <c r="H6" s="4">
        <v>1000</v>
      </c>
      <c r="I6" s="4">
        <v>3</v>
      </c>
      <c r="J6" s="4">
        <v>0</v>
      </c>
      <c r="K6" s="4">
        <v>1000</v>
      </c>
      <c r="L6" s="4">
        <f t="shared" si="0"/>
        <v>1</v>
      </c>
      <c r="M6" s="5">
        <v>472</v>
      </c>
      <c r="N6" s="5">
        <v>1133</v>
      </c>
      <c r="O6" s="4">
        <v>1000</v>
      </c>
      <c r="P6" s="4">
        <v>2</v>
      </c>
      <c r="Q6" s="4">
        <v>0</v>
      </c>
      <c r="R6" s="6">
        <v>0.2</v>
      </c>
      <c r="S6" s="4">
        <v>1.0043874400000001</v>
      </c>
      <c r="T6" s="4">
        <f t="shared" si="1"/>
        <v>40</v>
      </c>
      <c r="U6" s="4">
        <f t="shared" si="2"/>
        <v>61</v>
      </c>
      <c r="V6" s="5">
        <f t="shared" si="3"/>
        <v>40</v>
      </c>
      <c r="W6" s="5">
        <f t="shared" si="4"/>
        <v>61</v>
      </c>
      <c r="X6">
        <v>6.93E-2</v>
      </c>
      <c r="Y6">
        <v>6.3299999999999995E-2</v>
      </c>
    </row>
    <row r="7" spans="1:25" x14ac:dyDescent="0.25">
      <c r="A7" s="4" t="s">
        <v>52</v>
      </c>
      <c r="B7" s="4">
        <v>1000</v>
      </c>
      <c r="C7" s="4">
        <v>2</v>
      </c>
      <c r="D7" s="4">
        <v>0</v>
      </c>
      <c r="E7" s="4">
        <v>1000</v>
      </c>
      <c r="F7" s="5">
        <v>428</v>
      </c>
      <c r="G7" s="5">
        <v>1069</v>
      </c>
      <c r="H7" s="4">
        <v>1000</v>
      </c>
      <c r="I7" s="4">
        <v>4</v>
      </c>
      <c r="J7" s="4">
        <v>0</v>
      </c>
      <c r="K7" s="4">
        <v>1000</v>
      </c>
      <c r="L7" s="4">
        <f t="shared" si="0"/>
        <v>1</v>
      </c>
      <c r="M7" s="5">
        <v>473</v>
      </c>
      <c r="N7" s="5">
        <v>1113</v>
      </c>
      <c r="O7" s="4">
        <v>1000</v>
      </c>
      <c r="P7" s="4">
        <v>3</v>
      </c>
      <c r="Q7" s="4">
        <v>0</v>
      </c>
      <c r="R7" s="6">
        <v>0.2</v>
      </c>
      <c r="S7" s="4">
        <v>1.0043874400000001</v>
      </c>
      <c r="T7" s="4">
        <f t="shared" si="1"/>
        <v>45</v>
      </c>
      <c r="U7" s="4">
        <f t="shared" si="2"/>
        <v>44</v>
      </c>
      <c r="V7" s="5">
        <f t="shared" si="3"/>
        <v>45</v>
      </c>
      <c r="W7" s="5">
        <f t="shared" si="4"/>
        <v>44</v>
      </c>
      <c r="X7">
        <v>6.93E-2</v>
      </c>
      <c r="Y7">
        <v>6.3299999999999995E-2</v>
      </c>
    </row>
    <row r="8" spans="1:25" x14ac:dyDescent="0.25">
      <c r="A8" s="4" t="s">
        <v>44</v>
      </c>
      <c r="B8" s="4">
        <v>1000</v>
      </c>
      <c r="C8" s="4">
        <v>4</v>
      </c>
      <c r="D8" s="4">
        <v>0</v>
      </c>
      <c r="E8" s="4">
        <v>1000</v>
      </c>
      <c r="F8" s="5">
        <v>433</v>
      </c>
      <c r="G8" s="5">
        <v>1087</v>
      </c>
      <c r="H8" s="4">
        <v>1000</v>
      </c>
      <c r="I8" s="4">
        <v>3</v>
      </c>
      <c r="J8" s="4">
        <v>0</v>
      </c>
      <c r="K8" s="4">
        <v>1000</v>
      </c>
      <c r="L8" s="4">
        <f t="shared" si="0"/>
        <v>1</v>
      </c>
      <c r="M8" s="5">
        <v>503</v>
      </c>
      <c r="N8" s="5">
        <v>1158</v>
      </c>
      <c r="O8" s="4">
        <v>1000</v>
      </c>
      <c r="P8" s="4">
        <v>3</v>
      </c>
      <c r="Q8" s="4">
        <v>0</v>
      </c>
      <c r="R8" s="6">
        <v>0.4</v>
      </c>
      <c r="S8" s="4">
        <v>1.9837312000000002</v>
      </c>
      <c r="T8" s="4">
        <f t="shared" si="1"/>
        <v>70</v>
      </c>
      <c r="U8" s="4">
        <f t="shared" si="2"/>
        <v>71</v>
      </c>
      <c r="V8" s="5">
        <f t="shared" si="3"/>
        <v>70</v>
      </c>
      <c r="W8" s="5">
        <f t="shared" si="4"/>
        <v>71</v>
      </c>
      <c r="X8">
        <v>5.2299999999999999E-2</v>
      </c>
      <c r="Y8">
        <v>2.4799999999999999E-2</v>
      </c>
    </row>
    <row r="9" spans="1:25" x14ac:dyDescent="0.25">
      <c r="A9" s="4" t="s">
        <v>45</v>
      </c>
      <c r="B9" s="4">
        <v>1000</v>
      </c>
      <c r="C9" s="4">
        <v>3</v>
      </c>
      <c r="D9" s="4">
        <v>1</v>
      </c>
      <c r="E9" s="4">
        <v>1000</v>
      </c>
      <c r="F9" s="5">
        <v>444</v>
      </c>
      <c r="G9" s="5">
        <v>1071</v>
      </c>
      <c r="H9" s="4">
        <v>1000</v>
      </c>
      <c r="I9" s="4">
        <v>3</v>
      </c>
      <c r="J9" s="4">
        <v>1</v>
      </c>
      <c r="K9" s="4">
        <v>1000</v>
      </c>
      <c r="L9" s="4">
        <f t="shared" si="0"/>
        <v>1</v>
      </c>
      <c r="M9" s="5">
        <v>490</v>
      </c>
      <c r="N9" s="5">
        <v>1139</v>
      </c>
      <c r="O9" s="4">
        <v>1000</v>
      </c>
      <c r="P9" s="4">
        <v>3</v>
      </c>
      <c r="Q9" s="4">
        <v>0</v>
      </c>
      <c r="R9" s="6">
        <v>0.4</v>
      </c>
      <c r="S9" s="4">
        <v>1.9837312000000002</v>
      </c>
      <c r="T9" s="4">
        <f t="shared" si="1"/>
        <v>46</v>
      </c>
      <c r="U9" s="4">
        <f t="shared" si="2"/>
        <v>68</v>
      </c>
      <c r="V9" s="5">
        <f t="shared" si="3"/>
        <v>46</v>
      </c>
      <c r="W9" s="5">
        <f t="shared" si="4"/>
        <v>68</v>
      </c>
      <c r="X9">
        <v>5.2299999999999999E-2</v>
      </c>
      <c r="Y9">
        <v>2.4799999999999999E-2</v>
      </c>
    </row>
    <row r="10" spans="1:25" x14ac:dyDescent="0.25">
      <c r="A10" s="4" t="s">
        <v>46</v>
      </c>
      <c r="B10" s="4">
        <v>1000</v>
      </c>
      <c r="C10" s="4">
        <v>2</v>
      </c>
      <c r="D10" s="4">
        <v>0</v>
      </c>
      <c r="E10" s="4">
        <v>1000</v>
      </c>
      <c r="F10" s="5">
        <v>436</v>
      </c>
      <c r="G10" s="5">
        <v>1077</v>
      </c>
      <c r="H10" s="4">
        <v>1000</v>
      </c>
      <c r="I10" s="4">
        <v>5</v>
      </c>
      <c r="J10" s="4">
        <v>0</v>
      </c>
      <c r="K10" s="4">
        <v>1000</v>
      </c>
      <c r="L10" s="4">
        <f t="shared" si="0"/>
        <v>1</v>
      </c>
      <c r="M10" s="5">
        <v>506</v>
      </c>
      <c r="N10" s="5">
        <v>1149</v>
      </c>
      <c r="O10" s="4">
        <v>1000</v>
      </c>
      <c r="P10" s="4">
        <v>2</v>
      </c>
      <c r="Q10" s="4">
        <v>0</v>
      </c>
      <c r="R10" s="6">
        <v>0.4</v>
      </c>
      <c r="S10" s="4">
        <v>1.9837312000000002</v>
      </c>
      <c r="T10" s="4">
        <f t="shared" si="1"/>
        <v>70</v>
      </c>
      <c r="U10" s="4">
        <f t="shared" si="2"/>
        <v>72</v>
      </c>
      <c r="V10" s="5">
        <f t="shared" si="3"/>
        <v>70</v>
      </c>
      <c r="W10" s="5">
        <f t="shared" si="4"/>
        <v>72</v>
      </c>
      <c r="X10">
        <v>5.2299999999999999E-2</v>
      </c>
      <c r="Y10">
        <v>2.4799999999999999E-2</v>
      </c>
    </row>
    <row r="11" spans="1:25" x14ac:dyDescent="0.25">
      <c r="A11" s="4" t="s">
        <v>38</v>
      </c>
      <c r="B11" s="4">
        <v>1000</v>
      </c>
      <c r="C11" s="4">
        <v>2</v>
      </c>
      <c r="D11" s="4">
        <v>1</v>
      </c>
      <c r="E11" s="4">
        <v>1000</v>
      </c>
      <c r="F11" s="5">
        <v>431</v>
      </c>
      <c r="G11" s="5">
        <v>1075</v>
      </c>
      <c r="H11" s="4">
        <v>1000</v>
      </c>
      <c r="I11" s="4">
        <v>4</v>
      </c>
      <c r="J11" s="4">
        <v>0</v>
      </c>
      <c r="K11" s="4">
        <v>1000</v>
      </c>
      <c r="L11" s="4">
        <f t="shared" si="0"/>
        <v>1</v>
      </c>
      <c r="M11" s="5">
        <v>506</v>
      </c>
      <c r="N11" s="5">
        <v>1161</v>
      </c>
      <c r="O11" s="4">
        <v>1000</v>
      </c>
      <c r="P11" s="4">
        <v>3</v>
      </c>
      <c r="Q11" s="4">
        <v>0</v>
      </c>
      <c r="R11" s="6">
        <v>0.6</v>
      </c>
      <c r="S11" s="4">
        <v>3.0136486800000002</v>
      </c>
      <c r="T11" s="4">
        <f t="shared" si="1"/>
        <v>75</v>
      </c>
      <c r="U11" s="4">
        <f t="shared" si="2"/>
        <v>86</v>
      </c>
      <c r="V11" s="5">
        <f t="shared" si="3"/>
        <v>75</v>
      </c>
      <c r="W11" s="5">
        <f>U11/L11</f>
        <v>86</v>
      </c>
      <c r="X11">
        <v>0.25629999999999997</v>
      </c>
      <c r="Y11">
        <v>0.1376</v>
      </c>
    </row>
    <row r="12" spans="1:25" x14ac:dyDescent="0.25">
      <c r="A12" s="4" t="s">
        <v>39</v>
      </c>
      <c r="B12" s="4">
        <v>1000</v>
      </c>
      <c r="C12" s="4">
        <v>2</v>
      </c>
      <c r="D12" s="4">
        <v>1</v>
      </c>
      <c r="E12" s="4">
        <v>1000</v>
      </c>
      <c r="F12" s="5">
        <v>432</v>
      </c>
      <c r="G12" s="5">
        <v>1065</v>
      </c>
      <c r="H12" s="4">
        <v>1000</v>
      </c>
      <c r="I12" s="4">
        <v>2</v>
      </c>
      <c r="J12" s="4">
        <v>1</v>
      </c>
      <c r="K12" s="4">
        <v>1000</v>
      </c>
      <c r="L12" s="4">
        <f t="shared" si="0"/>
        <v>1</v>
      </c>
      <c r="M12" s="5">
        <v>518</v>
      </c>
      <c r="N12" s="5">
        <v>1136</v>
      </c>
      <c r="O12" s="4">
        <v>1000</v>
      </c>
      <c r="P12" s="4">
        <v>3</v>
      </c>
      <c r="Q12" s="4">
        <v>0</v>
      </c>
      <c r="R12" s="6">
        <v>0.6</v>
      </c>
      <c r="S12" s="4">
        <v>3.0136486800000002</v>
      </c>
      <c r="T12" s="4">
        <f t="shared" si="1"/>
        <v>86</v>
      </c>
      <c r="U12" s="4">
        <f t="shared" si="2"/>
        <v>71</v>
      </c>
      <c r="V12" s="5">
        <f t="shared" si="3"/>
        <v>86</v>
      </c>
      <c r="W12" s="5">
        <f t="shared" si="4"/>
        <v>71</v>
      </c>
      <c r="X12">
        <v>0.25629999999999997</v>
      </c>
      <c r="Y12">
        <v>0.1376</v>
      </c>
    </row>
    <row r="13" spans="1:25" x14ac:dyDescent="0.25">
      <c r="A13" s="4" t="s">
        <v>40</v>
      </c>
      <c r="B13" s="4">
        <v>1000</v>
      </c>
      <c r="C13" s="4">
        <v>3</v>
      </c>
      <c r="D13" s="4">
        <v>1</v>
      </c>
      <c r="E13" s="4">
        <v>1000</v>
      </c>
      <c r="F13" s="5">
        <v>437</v>
      </c>
      <c r="G13" s="5">
        <v>1083</v>
      </c>
      <c r="H13" s="4">
        <v>1000</v>
      </c>
      <c r="I13" s="4">
        <v>4</v>
      </c>
      <c r="J13" s="4">
        <v>0</v>
      </c>
      <c r="K13" s="4">
        <v>1000</v>
      </c>
      <c r="L13" s="4">
        <f t="shared" si="0"/>
        <v>1</v>
      </c>
      <c r="M13" s="5">
        <v>519</v>
      </c>
      <c r="N13" s="5">
        <v>1157</v>
      </c>
      <c r="O13" s="4">
        <v>1000</v>
      </c>
      <c r="P13" s="4">
        <v>4</v>
      </c>
      <c r="Q13" s="4">
        <v>1</v>
      </c>
      <c r="R13" s="6">
        <v>0.6</v>
      </c>
      <c r="S13" s="4">
        <v>3.0136486800000002</v>
      </c>
      <c r="T13" s="4">
        <f t="shared" si="1"/>
        <v>82</v>
      </c>
      <c r="U13" s="4">
        <f t="shared" si="2"/>
        <v>74</v>
      </c>
      <c r="V13" s="5">
        <f t="shared" si="3"/>
        <v>82</v>
      </c>
      <c r="W13" s="5">
        <f t="shared" si="4"/>
        <v>74</v>
      </c>
      <c r="X13">
        <v>0.25629999999999997</v>
      </c>
      <c r="Y13">
        <v>0.1376</v>
      </c>
    </row>
    <row r="14" spans="1:25" x14ac:dyDescent="0.25">
      <c r="A14" s="4" t="s">
        <v>32</v>
      </c>
      <c r="B14" s="4">
        <v>1000</v>
      </c>
      <c r="C14" s="4">
        <v>2</v>
      </c>
      <c r="D14" s="4">
        <v>0</v>
      </c>
      <c r="E14" s="4">
        <v>1000</v>
      </c>
      <c r="F14" s="5">
        <v>425</v>
      </c>
      <c r="G14" s="5">
        <v>1083</v>
      </c>
      <c r="H14" s="4">
        <v>1000</v>
      </c>
      <c r="I14" s="4">
        <v>2</v>
      </c>
      <c r="J14" s="4">
        <v>0</v>
      </c>
      <c r="K14" s="4">
        <v>1000</v>
      </c>
      <c r="L14" s="4">
        <f t="shared" si="0"/>
        <v>1</v>
      </c>
      <c r="M14" s="5">
        <v>542</v>
      </c>
      <c r="N14" s="5">
        <v>1139</v>
      </c>
      <c r="O14" s="4">
        <v>1000</v>
      </c>
      <c r="P14" s="4">
        <v>2</v>
      </c>
      <c r="Q14" s="4">
        <v>1</v>
      </c>
      <c r="R14" s="6">
        <v>0.8</v>
      </c>
      <c r="S14" s="4">
        <v>4.0223921300000001</v>
      </c>
      <c r="T14" s="4">
        <f t="shared" si="1"/>
        <v>117</v>
      </c>
      <c r="U14" s="4">
        <f t="shared" si="2"/>
        <v>56</v>
      </c>
      <c r="V14" s="5">
        <f t="shared" si="3"/>
        <v>117</v>
      </c>
      <c r="W14" s="5">
        <f t="shared" si="4"/>
        <v>56</v>
      </c>
      <c r="X14">
        <v>0.1341</v>
      </c>
      <c r="Y14">
        <v>0.41360000000000002</v>
      </c>
    </row>
    <row r="15" spans="1:25" x14ac:dyDescent="0.25">
      <c r="A15" s="4" t="s">
        <v>33</v>
      </c>
      <c r="B15" s="4">
        <v>1000</v>
      </c>
      <c r="C15" s="4">
        <v>3</v>
      </c>
      <c r="D15" s="4">
        <v>0</v>
      </c>
      <c r="E15" s="4">
        <v>1000</v>
      </c>
      <c r="F15" s="5">
        <v>430</v>
      </c>
      <c r="G15" s="5">
        <v>1074</v>
      </c>
      <c r="H15" s="4">
        <v>1000</v>
      </c>
      <c r="I15" s="4">
        <v>4</v>
      </c>
      <c r="J15" s="4">
        <v>1</v>
      </c>
      <c r="K15" s="4">
        <v>1000</v>
      </c>
      <c r="L15" s="4">
        <f t="shared" si="0"/>
        <v>1</v>
      </c>
      <c r="M15" s="5">
        <v>528</v>
      </c>
      <c r="N15" s="5">
        <v>1159</v>
      </c>
      <c r="O15" s="4">
        <v>1000</v>
      </c>
      <c r="P15" s="4">
        <v>3</v>
      </c>
      <c r="Q15" s="4">
        <v>0</v>
      </c>
      <c r="R15" s="6">
        <v>0.8</v>
      </c>
      <c r="S15" s="4">
        <v>4.0223921300000001</v>
      </c>
      <c r="T15" s="4">
        <f t="shared" si="1"/>
        <v>98</v>
      </c>
      <c r="U15" s="4">
        <f t="shared" si="2"/>
        <v>85</v>
      </c>
      <c r="V15" s="5">
        <f t="shared" si="3"/>
        <v>98</v>
      </c>
      <c r="W15" s="5">
        <f t="shared" si="4"/>
        <v>85</v>
      </c>
      <c r="X15">
        <v>0.1341</v>
      </c>
      <c r="Y15">
        <v>0.41360000000000002</v>
      </c>
    </row>
    <row r="16" spans="1:25" x14ac:dyDescent="0.25">
      <c r="A16" s="4" t="s">
        <v>34</v>
      </c>
      <c r="B16" s="4">
        <v>1000</v>
      </c>
      <c r="C16" s="4">
        <v>2</v>
      </c>
      <c r="D16" s="4">
        <v>0</v>
      </c>
      <c r="E16" s="4">
        <v>1000</v>
      </c>
      <c r="F16" s="5">
        <v>425</v>
      </c>
      <c r="G16" s="5">
        <v>1065</v>
      </c>
      <c r="H16" s="4">
        <v>1000</v>
      </c>
      <c r="I16" s="4">
        <v>2</v>
      </c>
      <c r="J16" s="4">
        <v>1</v>
      </c>
      <c r="K16" s="4">
        <v>1000</v>
      </c>
      <c r="L16" s="4">
        <f t="shared" si="0"/>
        <v>1</v>
      </c>
      <c r="M16" s="5">
        <v>523</v>
      </c>
      <c r="N16" s="5">
        <v>1153</v>
      </c>
      <c r="O16" s="4">
        <v>1000</v>
      </c>
      <c r="P16" s="4">
        <v>3</v>
      </c>
      <c r="Q16" s="4">
        <v>0</v>
      </c>
      <c r="R16" s="6">
        <v>0.8</v>
      </c>
      <c r="S16" s="4">
        <v>4.0223921300000001</v>
      </c>
      <c r="T16" s="4">
        <f t="shared" si="1"/>
        <v>98</v>
      </c>
      <c r="U16" s="4">
        <f t="shared" si="2"/>
        <v>88</v>
      </c>
      <c r="V16" s="5">
        <f t="shared" si="3"/>
        <v>98</v>
      </c>
      <c r="W16" s="5">
        <f t="shared" si="4"/>
        <v>88</v>
      </c>
      <c r="X16">
        <v>0.1341</v>
      </c>
      <c r="Y16">
        <v>0.41360000000000002</v>
      </c>
    </row>
    <row r="17" spans="1:25" x14ac:dyDescent="0.25">
      <c r="A17" s="4" t="s">
        <v>26</v>
      </c>
      <c r="B17" s="4">
        <v>1000</v>
      </c>
      <c r="C17" s="4">
        <v>3</v>
      </c>
      <c r="D17" s="4">
        <v>0</v>
      </c>
      <c r="E17" s="4">
        <v>1000</v>
      </c>
      <c r="F17" s="5">
        <v>433</v>
      </c>
      <c r="G17" s="5">
        <v>1059</v>
      </c>
      <c r="H17" s="4">
        <v>1000</v>
      </c>
      <c r="I17" s="4">
        <v>4</v>
      </c>
      <c r="J17" s="4">
        <v>1</v>
      </c>
      <c r="K17" s="4">
        <v>1000</v>
      </c>
      <c r="L17" s="4">
        <f t="shared" si="0"/>
        <v>1</v>
      </c>
      <c r="M17" s="5">
        <v>490</v>
      </c>
      <c r="N17" s="5">
        <v>1112</v>
      </c>
      <c r="O17" s="4">
        <v>1000</v>
      </c>
      <c r="P17" s="4">
        <v>2</v>
      </c>
      <c r="Q17" s="4">
        <v>0</v>
      </c>
      <c r="R17" s="6">
        <v>1</v>
      </c>
      <c r="S17" s="4">
        <v>4.92224884</v>
      </c>
      <c r="T17" s="4">
        <f t="shared" si="1"/>
        <v>57</v>
      </c>
      <c r="U17" s="4">
        <f t="shared" si="2"/>
        <v>53</v>
      </c>
      <c r="V17" s="5">
        <f t="shared" si="3"/>
        <v>57</v>
      </c>
      <c r="W17" s="5">
        <f t="shared" si="4"/>
        <v>53</v>
      </c>
    </row>
    <row r="18" spans="1:25" x14ac:dyDescent="0.25">
      <c r="A18" s="4" t="s">
        <v>27</v>
      </c>
      <c r="B18" s="4">
        <v>1000</v>
      </c>
      <c r="C18" s="4">
        <v>3</v>
      </c>
      <c r="D18" s="4">
        <v>0</v>
      </c>
      <c r="E18" s="4">
        <v>1000</v>
      </c>
      <c r="F18" s="5">
        <v>425</v>
      </c>
      <c r="G18" s="5">
        <v>1072</v>
      </c>
      <c r="H18" s="4">
        <v>1000</v>
      </c>
      <c r="I18" s="4">
        <v>3</v>
      </c>
      <c r="J18" s="4">
        <v>1</v>
      </c>
      <c r="K18" s="4">
        <v>1000</v>
      </c>
      <c r="L18" s="4">
        <f t="shared" si="0"/>
        <v>1</v>
      </c>
      <c r="M18" s="5">
        <v>483</v>
      </c>
      <c r="N18" s="5">
        <v>1109</v>
      </c>
      <c r="O18" s="4">
        <v>1000</v>
      </c>
      <c r="P18" s="4">
        <v>3</v>
      </c>
      <c r="Q18" s="4">
        <v>0</v>
      </c>
      <c r="R18" s="6">
        <v>1</v>
      </c>
      <c r="S18" s="4">
        <v>4.92224884</v>
      </c>
      <c r="T18" s="4">
        <f t="shared" si="1"/>
        <v>58</v>
      </c>
      <c r="U18" s="4">
        <f t="shared" si="2"/>
        <v>37</v>
      </c>
      <c r="V18" s="5">
        <f t="shared" si="3"/>
        <v>58</v>
      </c>
      <c r="W18" s="5">
        <f t="shared" si="4"/>
        <v>37</v>
      </c>
    </row>
    <row r="19" spans="1:25" x14ac:dyDescent="0.25">
      <c r="A19" s="4" t="s">
        <v>28</v>
      </c>
      <c r="B19" s="4">
        <v>1000</v>
      </c>
      <c r="C19" s="4">
        <v>2</v>
      </c>
      <c r="D19" s="4">
        <v>0</v>
      </c>
      <c r="E19" s="4">
        <v>1000</v>
      </c>
      <c r="F19" s="5">
        <v>423</v>
      </c>
      <c r="G19" s="5">
        <v>1059</v>
      </c>
      <c r="H19" s="4">
        <v>1000</v>
      </c>
      <c r="I19" s="4">
        <v>4</v>
      </c>
      <c r="J19" s="4">
        <v>0</v>
      </c>
      <c r="K19" s="4">
        <v>1000</v>
      </c>
      <c r="L19" s="4">
        <f t="shared" si="0"/>
        <v>1</v>
      </c>
      <c r="M19" s="5">
        <v>490</v>
      </c>
      <c r="N19" s="5">
        <v>1124</v>
      </c>
      <c r="O19" s="4">
        <v>1000</v>
      </c>
      <c r="P19" s="4">
        <v>3</v>
      </c>
      <c r="Q19" s="4">
        <v>0</v>
      </c>
      <c r="R19" s="6">
        <v>1</v>
      </c>
      <c r="S19" s="4">
        <v>4.92224884</v>
      </c>
      <c r="T19" s="4">
        <f t="shared" si="1"/>
        <v>67</v>
      </c>
      <c r="U19" s="4">
        <f t="shared" si="2"/>
        <v>65</v>
      </c>
      <c r="V19" s="5">
        <f t="shared" si="3"/>
        <v>67</v>
      </c>
      <c r="W19" s="5">
        <f t="shared" si="4"/>
        <v>65</v>
      </c>
    </row>
    <row r="20" spans="1:25" x14ac:dyDescent="0.25">
      <c r="A20" s="4" t="s">
        <v>56</v>
      </c>
      <c r="B20" s="4">
        <v>1000</v>
      </c>
      <c r="C20" s="4">
        <v>3</v>
      </c>
      <c r="D20" s="4">
        <v>0</v>
      </c>
      <c r="E20" s="4">
        <v>1000</v>
      </c>
      <c r="F20" s="5">
        <v>432</v>
      </c>
      <c r="G20" s="5">
        <v>1074</v>
      </c>
      <c r="H20" s="4">
        <v>1000</v>
      </c>
      <c r="I20" s="4">
        <v>2</v>
      </c>
      <c r="J20" s="4">
        <v>1</v>
      </c>
      <c r="K20" s="4">
        <v>1000</v>
      </c>
      <c r="L20" s="4">
        <f t="shared" si="0"/>
        <v>1</v>
      </c>
      <c r="M20" s="5">
        <v>526</v>
      </c>
      <c r="N20" s="5">
        <v>1162</v>
      </c>
      <c r="O20" s="4">
        <v>1000</v>
      </c>
      <c r="P20" s="4">
        <v>4</v>
      </c>
      <c r="Q20" s="4">
        <v>0</v>
      </c>
      <c r="R20" s="6">
        <v>1</v>
      </c>
      <c r="S20" s="4">
        <v>4.92224884</v>
      </c>
      <c r="T20" s="4">
        <f t="shared" si="1"/>
        <v>94</v>
      </c>
      <c r="U20" s="4">
        <f t="shared" si="2"/>
        <v>88</v>
      </c>
      <c r="V20" s="5">
        <f t="shared" si="3"/>
        <v>94</v>
      </c>
      <c r="W20" s="5">
        <f t="shared" si="4"/>
        <v>88</v>
      </c>
    </row>
    <row r="21" spans="1:25" x14ac:dyDescent="0.25">
      <c r="A21" s="4" t="s">
        <v>57</v>
      </c>
      <c r="B21" s="4">
        <v>1000</v>
      </c>
      <c r="C21" s="4">
        <v>3</v>
      </c>
      <c r="D21" s="4">
        <v>0</v>
      </c>
      <c r="E21" s="4">
        <v>1000</v>
      </c>
      <c r="F21" s="5">
        <v>423</v>
      </c>
      <c r="G21" s="5">
        <v>1060</v>
      </c>
      <c r="H21" s="4">
        <v>1000</v>
      </c>
      <c r="I21" s="4">
        <v>2</v>
      </c>
      <c r="J21" s="4">
        <v>1</v>
      </c>
      <c r="K21" s="4">
        <v>1000</v>
      </c>
      <c r="L21" s="4">
        <f t="shared" si="0"/>
        <v>1</v>
      </c>
      <c r="M21" s="5">
        <v>529</v>
      </c>
      <c r="N21" s="5">
        <v>1149</v>
      </c>
      <c r="O21" s="4">
        <v>1000</v>
      </c>
      <c r="P21" s="4">
        <v>3</v>
      </c>
      <c r="Q21" s="4">
        <v>1</v>
      </c>
      <c r="R21" s="6">
        <v>1</v>
      </c>
      <c r="S21" s="4">
        <v>4.92224884</v>
      </c>
      <c r="T21" s="4">
        <f t="shared" si="1"/>
        <v>106</v>
      </c>
      <c r="U21" s="4">
        <f t="shared" si="2"/>
        <v>89</v>
      </c>
      <c r="V21" s="5">
        <f t="shared" si="3"/>
        <v>106</v>
      </c>
      <c r="W21" s="5">
        <f t="shared" si="4"/>
        <v>89</v>
      </c>
    </row>
    <row r="22" spans="1:25" x14ac:dyDescent="0.25">
      <c r="A22" s="4" t="s">
        <v>58</v>
      </c>
      <c r="B22" s="4">
        <v>1000</v>
      </c>
      <c r="C22" s="4">
        <v>4</v>
      </c>
      <c r="D22" s="4">
        <v>1</v>
      </c>
      <c r="E22" s="4">
        <v>1000</v>
      </c>
      <c r="F22" s="5">
        <v>433</v>
      </c>
      <c r="G22" s="5">
        <v>1079</v>
      </c>
      <c r="H22" s="4">
        <v>1000</v>
      </c>
      <c r="I22" s="4">
        <v>3</v>
      </c>
      <c r="J22" s="4">
        <v>0</v>
      </c>
      <c r="K22" s="4">
        <v>1000</v>
      </c>
      <c r="L22" s="4">
        <f t="shared" si="0"/>
        <v>1</v>
      </c>
      <c r="M22" s="5">
        <v>531</v>
      </c>
      <c r="N22" s="5">
        <v>1176</v>
      </c>
      <c r="O22" s="4">
        <v>1000</v>
      </c>
      <c r="P22" s="4">
        <v>3</v>
      </c>
      <c r="Q22" s="4">
        <v>0</v>
      </c>
      <c r="R22" s="6">
        <v>1</v>
      </c>
      <c r="S22" s="4">
        <v>4.92224884</v>
      </c>
      <c r="T22" s="4">
        <f t="shared" si="1"/>
        <v>98</v>
      </c>
      <c r="U22" s="4">
        <f t="shared" si="2"/>
        <v>97</v>
      </c>
      <c r="V22" s="5">
        <f t="shared" si="3"/>
        <v>98</v>
      </c>
      <c r="W22" s="5">
        <f t="shared" si="4"/>
        <v>97</v>
      </c>
    </row>
    <row r="23" spans="1:25" x14ac:dyDescent="0.25">
      <c r="A23" s="4" t="s">
        <v>21</v>
      </c>
      <c r="B23" s="4">
        <v>1000</v>
      </c>
      <c r="C23" s="4">
        <v>3</v>
      </c>
      <c r="D23" s="4">
        <v>1</v>
      </c>
      <c r="E23" s="4">
        <v>1000</v>
      </c>
      <c r="F23" s="5">
        <v>442</v>
      </c>
      <c r="G23" s="5">
        <v>1064</v>
      </c>
      <c r="H23" s="4">
        <v>1000</v>
      </c>
      <c r="I23" s="4">
        <v>3</v>
      </c>
      <c r="J23" s="4">
        <v>0</v>
      </c>
      <c r="K23" s="4">
        <v>1000</v>
      </c>
      <c r="L23" s="4">
        <f t="shared" si="0"/>
        <v>1</v>
      </c>
      <c r="M23" s="5">
        <v>827</v>
      </c>
      <c r="N23" s="5">
        <v>1074</v>
      </c>
      <c r="O23" s="4">
        <v>1000</v>
      </c>
      <c r="P23" s="4">
        <v>4</v>
      </c>
      <c r="Q23" s="4">
        <v>0</v>
      </c>
      <c r="R23" s="4" t="s">
        <v>22</v>
      </c>
      <c r="S23" s="4">
        <v>3.1781114969135804</v>
      </c>
      <c r="T23" s="4">
        <f t="shared" si="1"/>
        <v>385</v>
      </c>
      <c r="U23" s="4">
        <f t="shared" si="2"/>
        <v>10</v>
      </c>
      <c r="V23" s="5">
        <f t="shared" si="3"/>
        <v>385</v>
      </c>
      <c r="W23" s="5">
        <f t="shared" si="4"/>
        <v>10</v>
      </c>
    </row>
    <row r="24" spans="1:25" x14ac:dyDescent="0.25">
      <c r="A24" s="4" t="s">
        <v>23</v>
      </c>
      <c r="B24" s="4">
        <v>1000</v>
      </c>
      <c r="C24" s="4">
        <v>3</v>
      </c>
      <c r="D24" s="4">
        <v>1</v>
      </c>
      <c r="E24" s="4">
        <v>1000</v>
      </c>
      <c r="F24" s="5">
        <v>434</v>
      </c>
      <c r="G24" s="5">
        <v>1065</v>
      </c>
      <c r="H24" s="4">
        <v>1000</v>
      </c>
      <c r="I24" s="4">
        <v>3</v>
      </c>
      <c r="J24" s="4">
        <v>1</v>
      </c>
      <c r="K24" s="4">
        <v>1000</v>
      </c>
      <c r="L24" s="4">
        <f t="shared" si="0"/>
        <v>1</v>
      </c>
      <c r="M24" s="5">
        <v>831</v>
      </c>
      <c r="N24" s="5">
        <v>1083</v>
      </c>
      <c r="O24" s="4">
        <v>1000</v>
      </c>
      <c r="P24" s="4">
        <v>4</v>
      </c>
      <c r="Q24" s="4">
        <v>1</v>
      </c>
      <c r="R24" s="4" t="s">
        <v>22</v>
      </c>
      <c r="S24" s="4">
        <v>3.1781114969135804</v>
      </c>
      <c r="T24" s="4">
        <f t="shared" si="1"/>
        <v>397</v>
      </c>
      <c r="U24" s="4">
        <f t="shared" si="2"/>
        <v>18</v>
      </c>
      <c r="V24" s="5">
        <f t="shared" si="3"/>
        <v>397</v>
      </c>
      <c r="W24" s="5">
        <f t="shared" si="4"/>
        <v>18</v>
      </c>
    </row>
    <row r="25" spans="1:25" x14ac:dyDescent="0.25">
      <c r="A25" s="4" t="s">
        <v>24</v>
      </c>
      <c r="B25" s="4">
        <v>1000</v>
      </c>
      <c r="C25" s="4">
        <v>3</v>
      </c>
      <c r="D25" s="4">
        <v>1</v>
      </c>
      <c r="E25" s="4">
        <v>1000</v>
      </c>
      <c r="F25" s="5">
        <v>440</v>
      </c>
      <c r="G25" s="5">
        <v>1070</v>
      </c>
      <c r="H25" s="4">
        <v>1000</v>
      </c>
      <c r="I25" s="4">
        <v>2</v>
      </c>
      <c r="J25" s="4">
        <v>1</v>
      </c>
      <c r="K25" s="4">
        <v>1000</v>
      </c>
      <c r="L25" s="4">
        <f t="shared" si="0"/>
        <v>1</v>
      </c>
      <c r="M25" s="5">
        <v>858</v>
      </c>
      <c r="N25" s="5">
        <v>1073</v>
      </c>
      <c r="O25" s="4">
        <v>1000</v>
      </c>
      <c r="P25" s="4">
        <v>3</v>
      </c>
      <c r="Q25" s="4">
        <v>0</v>
      </c>
      <c r="R25" s="4" t="s">
        <v>22</v>
      </c>
      <c r="S25" s="4">
        <v>3.1781114969135804</v>
      </c>
      <c r="T25" s="4">
        <f t="shared" si="1"/>
        <v>418</v>
      </c>
      <c r="U25" s="4">
        <f t="shared" si="2"/>
        <v>3</v>
      </c>
      <c r="V25" s="5">
        <f t="shared" si="3"/>
        <v>418</v>
      </c>
      <c r="W25" s="5">
        <f t="shared" si="4"/>
        <v>3</v>
      </c>
    </row>
    <row r="26" spans="1:25" x14ac:dyDescent="0.25">
      <c r="A26" s="4" t="s">
        <v>20</v>
      </c>
      <c r="B26" s="4">
        <v>2000</v>
      </c>
      <c r="C26" s="4">
        <v>8</v>
      </c>
      <c r="D26" s="4">
        <v>1</v>
      </c>
      <c r="E26" s="4">
        <v>2000</v>
      </c>
      <c r="F26" s="5">
        <v>858</v>
      </c>
      <c r="G26" s="5">
        <v>2128</v>
      </c>
      <c r="H26" s="4">
        <v>2000</v>
      </c>
      <c r="I26" s="4">
        <v>8</v>
      </c>
      <c r="J26" s="4">
        <v>0</v>
      </c>
      <c r="K26" s="4">
        <v>2000</v>
      </c>
      <c r="L26" s="4">
        <f t="shared" si="0"/>
        <v>2</v>
      </c>
      <c r="M26" s="5">
        <v>889</v>
      </c>
      <c r="N26" s="5">
        <v>2178</v>
      </c>
      <c r="O26" s="4">
        <v>2000</v>
      </c>
      <c r="P26" s="4">
        <v>7</v>
      </c>
      <c r="Q26" s="4">
        <v>1</v>
      </c>
      <c r="R26" s="6">
        <v>0</v>
      </c>
      <c r="S26" s="4">
        <v>0</v>
      </c>
      <c r="T26" s="4">
        <f t="shared" si="1"/>
        <v>31</v>
      </c>
      <c r="U26" s="4">
        <f t="shared" si="2"/>
        <v>50</v>
      </c>
      <c r="V26" s="5">
        <f t="shared" si="3"/>
        <v>15.5</v>
      </c>
      <c r="W26" s="5">
        <f t="shared" si="4"/>
        <v>25</v>
      </c>
    </row>
    <row r="27" spans="1:25" x14ac:dyDescent="0.25">
      <c r="A27" s="4" t="s">
        <v>53</v>
      </c>
      <c r="B27" s="4">
        <v>2000</v>
      </c>
      <c r="C27" s="4">
        <v>8</v>
      </c>
      <c r="D27" s="4">
        <v>0</v>
      </c>
      <c r="E27" s="4">
        <v>2000</v>
      </c>
      <c r="F27" s="5">
        <v>861</v>
      </c>
      <c r="G27" s="5">
        <v>2176</v>
      </c>
      <c r="H27" s="4">
        <v>2000</v>
      </c>
      <c r="I27" s="4">
        <v>7</v>
      </c>
      <c r="J27" s="4">
        <v>0</v>
      </c>
      <c r="K27" s="4">
        <v>2000</v>
      </c>
      <c r="L27" s="4">
        <f t="shared" si="0"/>
        <v>2</v>
      </c>
      <c r="M27" s="5">
        <v>951</v>
      </c>
      <c r="N27" s="5">
        <v>2283</v>
      </c>
      <c r="O27" s="4">
        <v>2000</v>
      </c>
      <c r="P27" s="4">
        <v>7</v>
      </c>
      <c r="Q27" s="4">
        <v>1</v>
      </c>
      <c r="R27" s="6">
        <v>0.2</v>
      </c>
      <c r="S27" s="4">
        <v>1.0043874400000001</v>
      </c>
      <c r="T27" s="4">
        <f t="shared" si="1"/>
        <v>90</v>
      </c>
      <c r="U27" s="4">
        <f t="shared" si="2"/>
        <v>107</v>
      </c>
      <c r="V27" s="5">
        <f t="shared" si="3"/>
        <v>45</v>
      </c>
      <c r="W27" s="5">
        <f t="shared" si="4"/>
        <v>53.5</v>
      </c>
      <c r="X27">
        <v>6.93E-2</v>
      </c>
      <c r="Y27">
        <v>6.3299999999999995E-2</v>
      </c>
    </row>
    <row r="28" spans="1:25" x14ac:dyDescent="0.25">
      <c r="A28" s="4" t="s">
        <v>54</v>
      </c>
      <c r="B28" s="4">
        <v>2000</v>
      </c>
      <c r="C28" s="4">
        <v>8</v>
      </c>
      <c r="D28" s="4">
        <v>0</v>
      </c>
      <c r="E28" s="4">
        <v>2000</v>
      </c>
      <c r="F28" s="5">
        <v>851</v>
      </c>
      <c r="G28" s="5">
        <v>2137</v>
      </c>
      <c r="H28" s="4">
        <v>2000</v>
      </c>
      <c r="I28" s="4">
        <v>6</v>
      </c>
      <c r="J28" s="4">
        <v>0</v>
      </c>
      <c r="K28" s="4">
        <v>2000</v>
      </c>
      <c r="L28" s="4">
        <f t="shared" si="0"/>
        <v>2</v>
      </c>
      <c r="M28" s="5">
        <v>956</v>
      </c>
      <c r="N28" s="5">
        <v>2261</v>
      </c>
      <c r="O28" s="4">
        <v>2000</v>
      </c>
      <c r="P28" s="4">
        <v>8</v>
      </c>
      <c r="Q28" s="4">
        <v>1</v>
      </c>
      <c r="R28" s="6">
        <v>0.2</v>
      </c>
      <c r="S28" s="4">
        <v>1.0043874400000001</v>
      </c>
      <c r="T28" s="4">
        <f t="shared" si="1"/>
        <v>105</v>
      </c>
      <c r="U28" s="4">
        <f t="shared" si="2"/>
        <v>124</v>
      </c>
      <c r="V28" s="5">
        <f t="shared" si="3"/>
        <v>52.5</v>
      </c>
      <c r="W28" s="5">
        <f t="shared" si="4"/>
        <v>62</v>
      </c>
      <c r="X28">
        <v>6.93E-2</v>
      </c>
      <c r="Y28">
        <v>6.3299999999999995E-2</v>
      </c>
    </row>
    <row r="29" spans="1:25" x14ac:dyDescent="0.25">
      <c r="A29" s="4" t="s">
        <v>55</v>
      </c>
      <c r="B29" s="4">
        <v>2000</v>
      </c>
      <c r="C29" s="4">
        <v>6</v>
      </c>
      <c r="D29" s="4">
        <v>0</v>
      </c>
      <c r="E29" s="4">
        <v>2000</v>
      </c>
      <c r="F29" s="5">
        <v>869</v>
      </c>
      <c r="G29" s="5">
        <v>2132</v>
      </c>
      <c r="H29" s="4">
        <v>2000</v>
      </c>
      <c r="I29" s="4">
        <v>7</v>
      </c>
      <c r="J29" s="4">
        <v>0</v>
      </c>
      <c r="K29" s="4">
        <v>2000</v>
      </c>
      <c r="L29" s="4">
        <f t="shared" si="0"/>
        <v>2</v>
      </c>
      <c r="M29" s="5">
        <v>956</v>
      </c>
      <c r="N29" s="5">
        <v>2272</v>
      </c>
      <c r="O29" s="4">
        <v>2000</v>
      </c>
      <c r="P29" s="4">
        <v>6</v>
      </c>
      <c r="Q29" s="4">
        <v>0</v>
      </c>
      <c r="R29" s="6">
        <v>0.2</v>
      </c>
      <c r="S29" s="4">
        <v>1.0043874400000001</v>
      </c>
      <c r="T29" s="4">
        <f t="shared" si="1"/>
        <v>87</v>
      </c>
      <c r="U29" s="4">
        <f t="shared" si="2"/>
        <v>140</v>
      </c>
      <c r="V29" s="5">
        <f t="shared" si="3"/>
        <v>43.5</v>
      </c>
      <c r="W29" s="5">
        <f t="shared" si="4"/>
        <v>70</v>
      </c>
      <c r="X29">
        <v>6.93E-2</v>
      </c>
      <c r="Y29">
        <v>6.3299999999999995E-2</v>
      </c>
    </row>
    <row r="30" spans="1:25" x14ac:dyDescent="0.25">
      <c r="A30" s="4" t="s">
        <v>47</v>
      </c>
      <c r="B30" s="4">
        <v>2000</v>
      </c>
      <c r="C30" s="4">
        <v>7</v>
      </c>
      <c r="D30" s="4">
        <v>0</v>
      </c>
      <c r="E30" s="4">
        <v>2000</v>
      </c>
      <c r="F30" s="5">
        <v>889</v>
      </c>
      <c r="G30" s="5">
        <v>2147</v>
      </c>
      <c r="H30" s="4">
        <v>2000</v>
      </c>
      <c r="I30" s="4">
        <v>6</v>
      </c>
      <c r="J30" s="4">
        <v>1</v>
      </c>
      <c r="K30" s="4">
        <v>2000</v>
      </c>
      <c r="L30" s="4">
        <f t="shared" si="0"/>
        <v>2</v>
      </c>
      <c r="M30" s="5">
        <v>1029</v>
      </c>
      <c r="N30" s="5">
        <v>2321</v>
      </c>
      <c r="O30" s="4">
        <v>2000</v>
      </c>
      <c r="P30" s="4">
        <v>10</v>
      </c>
      <c r="Q30" s="4">
        <v>0</v>
      </c>
      <c r="R30" s="6">
        <v>0.4</v>
      </c>
      <c r="S30" s="4">
        <v>1.9837312000000002</v>
      </c>
      <c r="T30" s="4">
        <f t="shared" si="1"/>
        <v>140</v>
      </c>
      <c r="U30" s="4">
        <f t="shared" si="2"/>
        <v>174</v>
      </c>
      <c r="V30" s="5">
        <f t="shared" si="3"/>
        <v>70</v>
      </c>
      <c r="W30" s="5">
        <f t="shared" si="4"/>
        <v>87</v>
      </c>
      <c r="X30">
        <v>5.2299999999999999E-2</v>
      </c>
      <c r="Y30">
        <v>2.4799999999999999E-2</v>
      </c>
    </row>
    <row r="31" spans="1:25" x14ac:dyDescent="0.25">
      <c r="A31" s="4" t="s">
        <v>48</v>
      </c>
      <c r="B31" s="4">
        <v>2000</v>
      </c>
      <c r="C31" s="4">
        <v>6</v>
      </c>
      <c r="D31" s="4">
        <v>0</v>
      </c>
      <c r="E31" s="4">
        <v>2000</v>
      </c>
      <c r="F31" s="5">
        <v>865</v>
      </c>
      <c r="G31" s="5">
        <v>2140</v>
      </c>
      <c r="H31" s="4">
        <v>2000</v>
      </c>
      <c r="I31" s="4">
        <v>5</v>
      </c>
      <c r="J31" s="4">
        <v>0</v>
      </c>
      <c r="K31" s="4">
        <v>2000</v>
      </c>
      <c r="L31" s="4">
        <f t="shared" si="0"/>
        <v>2</v>
      </c>
      <c r="M31" s="5">
        <v>1015</v>
      </c>
      <c r="N31" s="5">
        <v>2318</v>
      </c>
      <c r="O31" s="4">
        <v>2000</v>
      </c>
      <c r="P31" s="4">
        <v>7</v>
      </c>
      <c r="Q31" s="4">
        <v>1</v>
      </c>
      <c r="R31" s="6">
        <v>0.4</v>
      </c>
      <c r="S31" s="4">
        <v>1.9837312000000002</v>
      </c>
      <c r="T31" s="4">
        <f t="shared" si="1"/>
        <v>150</v>
      </c>
      <c r="U31" s="4">
        <f t="shared" si="2"/>
        <v>178</v>
      </c>
      <c r="V31" s="5">
        <f t="shared" si="3"/>
        <v>75</v>
      </c>
      <c r="W31" s="5">
        <f t="shared" si="4"/>
        <v>89</v>
      </c>
      <c r="X31">
        <v>5.2299999999999999E-2</v>
      </c>
      <c r="Y31">
        <v>2.4799999999999999E-2</v>
      </c>
    </row>
    <row r="32" spans="1:25" x14ac:dyDescent="0.25">
      <c r="A32" s="4" t="s">
        <v>49</v>
      </c>
      <c r="B32" s="4">
        <v>2000</v>
      </c>
      <c r="C32" s="4">
        <v>6</v>
      </c>
      <c r="D32" s="4">
        <v>0</v>
      </c>
      <c r="E32" s="4">
        <v>2000</v>
      </c>
      <c r="F32" s="5">
        <v>883</v>
      </c>
      <c r="G32" s="5">
        <v>2167</v>
      </c>
      <c r="H32" s="4">
        <v>2000</v>
      </c>
      <c r="I32" s="4">
        <v>5</v>
      </c>
      <c r="J32" s="4">
        <v>0</v>
      </c>
      <c r="K32" s="4">
        <v>2000</v>
      </c>
      <c r="L32" s="4">
        <f t="shared" si="0"/>
        <v>2</v>
      </c>
      <c r="M32" s="5">
        <v>1029</v>
      </c>
      <c r="N32" s="5">
        <v>2327</v>
      </c>
      <c r="O32" s="4">
        <v>2000</v>
      </c>
      <c r="P32" s="4">
        <v>5</v>
      </c>
      <c r="Q32" s="4">
        <v>1</v>
      </c>
      <c r="R32" s="6">
        <v>0.4</v>
      </c>
      <c r="S32" s="4">
        <v>1.9837312000000002</v>
      </c>
      <c r="T32" s="4">
        <f t="shared" si="1"/>
        <v>146</v>
      </c>
      <c r="U32" s="4">
        <f t="shared" si="2"/>
        <v>160</v>
      </c>
      <c r="V32" s="5">
        <f t="shared" si="3"/>
        <v>73</v>
      </c>
      <c r="W32" s="5">
        <f t="shared" si="4"/>
        <v>80</v>
      </c>
      <c r="X32">
        <v>5.2299999999999999E-2</v>
      </c>
      <c r="Y32">
        <v>2.4799999999999999E-2</v>
      </c>
    </row>
    <row r="33" spans="1:25" x14ac:dyDescent="0.25">
      <c r="A33" s="4" t="s">
        <v>41</v>
      </c>
      <c r="B33" s="4">
        <v>2000</v>
      </c>
      <c r="C33" s="4">
        <v>8</v>
      </c>
      <c r="D33" s="4">
        <v>0</v>
      </c>
      <c r="E33" s="4">
        <v>2000</v>
      </c>
      <c r="F33" s="5">
        <v>868</v>
      </c>
      <c r="G33" s="5">
        <v>2152</v>
      </c>
      <c r="H33" s="4">
        <v>2000</v>
      </c>
      <c r="I33" s="4">
        <v>6</v>
      </c>
      <c r="J33" s="4">
        <v>0</v>
      </c>
      <c r="K33" s="4">
        <v>2000</v>
      </c>
      <c r="L33" s="4">
        <f t="shared" si="0"/>
        <v>2</v>
      </c>
      <c r="M33" s="5">
        <v>1044</v>
      </c>
      <c r="N33" s="5">
        <v>2301</v>
      </c>
      <c r="O33" s="4">
        <v>2000</v>
      </c>
      <c r="P33" s="4">
        <v>7</v>
      </c>
      <c r="Q33" s="4">
        <v>0</v>
      </c>
      <c r="R33" s="6">
        <v>0.6</v>
      </c>
      <c r="S33" s="4">
        <v>3.0136486800000002</v>
      </c>
      <c r="T33" s="4">
        <f t="shared" si="1"/>
        <v>176</v>
      </c>
      <c r="U33" s="4">
        <f t="shared" si="2"/>
        <v>149</v>
      </c>
      <c r="V33" s="5">
        <f t="shared" si="3"/>
        <v>88</v>
      </c>
      <c r="W33" s="5">
        <f t="shared" si="4"/>
        <v>74.5</v>
      </c>
      <c r="X33">
        <v>0.25629999999999997</v>
      </c>
      <c r="Y33">
        <v>0.1376</v>
      </c>
    </row>
    <row r="34" spans="1:25" x14ac:dyDescent="0.25">
      <c r="A34" s="4" t="s">
        <v>42</v>
      </c>
      <c r="B34" s="4">
        <v>2000</v>
      </c>
      <c r="C34" s="4">
        <v>6</v>
      </c>
      <c r="D34" s="4">
        <v>0</v>
      </c>
      <c r="E34" s="4">
        <v>2000</v>
      </c>
      <c r="F34" s="5">
        <v>886</v>
      </c>
      <c r="G34" s="5">
        <v>2132</v>
      </c>
      <c r="H34" s="4">
        <v>2000</v>
      </c>
      <c r="I34" s="4">
        <v>7</v>
      </c>
      <c r="J34" s="4">
        <v>0</v>
      </c>
      <c r="K34" s="4">
        <v>2000</v>
      </c>
      <c r="L34" s="4">
        <f t="shared" si="0"/>
        <v>2</v>
      </c>
      <c r="M34" s="5">
        <v>1029</v>
      </c>
      <c r="N34" s="5">
        <v>2295</v>
      </c>
      <c r="O34" s="4">
        <v>2000</v>
      </c>
      <c r="P34" s="4">
        <v>6</v>
      </c>
      <c r="Q34" s="4">
        <v>1</v>
      </c>
      <c r="R34" s="6">
        <v>0.6</v>
      </c>
      <c r="S34" s="4">
        <v>3.0136486800000002</v>
      </c>
      <c r="T34" s="4">
        <f t="shared" si="1"/>
        <v>143</v>
      </c>
      <c r="U34" s="4">
        <f t="shared" si="2"/>
        <v>163</v>
      </c>
      <c r="V34" s="5">
        <f t="shared" si="3"/>
        <v>71.5</v>
      </c>
      <c r="W34" s="5">
        <f t="shared" si="4"/>
        <v>81.5</v>
      </c>
      <c r="X34">
        <v>0.25629999999999997</v>
      </c>
      <c r="Y34">
        <v>0.1376</v>
      </c>
    </row>
    <row r="35" spans="1:25" x14ac:dyDescent="0.25">
      <c r="A35" s="4" t="s">
        <v>43</v>
      </c>
      <c r="B35" s="4">
        <v>2000</v>
      </c>
      <c r="C35" s="4">
        <v>6</v>
      </c>
      <c r="D35" s="4">
        <v>0</v>
      </c>
      <c r="E35" s="4">
        <v>2000</v>
      </c>
      <c r="F35" s="5">
        <v>859</v>
      </c>
      <c r="G35" s="5">
        <v>2117</v>
      </c>
      <c r="H35" s="4">
        <v>2000</v>
      </c>
      <c r="I35" s="4">
        <v>7</v>
      </c>
      <c r="J35" s="4">
        <v>0</v>
      </c>
      <c r="K35" s="4">
        <v>2000</v>
      </c>
      <c r="L35" s="4">
        <f t="shared" si="0"/>
        <v>2</v>
      </c>
      <c r="M35" s="5">
        <v>1046</v>
      </c>
      <c r="N35" s="5">
        <v>2291</v>
      </c>
      <c r="O35" s="4">
        <v>2000</v>
      </c>
      <c r="P35" s="4">
        <v>7</v>
      </c>
      <c r="Q35" s="4">
        <v>0</v>
      </c>
      <c r="R35" s="6">
        <v>0.6</v>
      </c>
      <c r="S35" s="4">
        <v>3.0136486800000002</v>
      </c>
      <c r="T35" s="4">
        <f t="shared" si="1"/>
        <v>187</v>
      </c>
      <c r="U35" s="4">
        <f t="shared" si="2"/>
        <v>174</v>
      </c>
      <c r="V35" s="5">
        <f t="shared" si="3"/>
        <v>93.5</v>
      </c>
      <c r="W35" s="5">
        <f t="shared" si="4"/>
        <v>87</v>
      </c>
      <c r="X35">
        <v>0.25629999999999997</v>
      </c>
      <c r="Y35">
        <v>0.1376</v>
      </c>
    </row>
    <row r="36" spans="1:25" x14ac:dyDescent="0.25">
      <c r="A36" s="4" t="s">
        <v>35</v>
      </c>
      <c r="B36" s="4">
        <v>2000</v>
      </c>
      <c r="C36" s="4">
        <v>7</v>
      </c>
      <c r="D36" s="4">
        <v>0</v>
      </c>
      <c r="E36" s="4">
        <v>2000</v>
      </c>
      <c r="F36" s="5">
        <v>872</v>
      </c>
      <c r="G36" s="5">
        <v>2154</v>
      </c>
      <c r="H36" s="4">
        <v>2000</v>
      </c>
      <c r="I36" s="4">
        <v>6</v>
      </c>
      <c r="J36" s="4">
        <v>0</v>
      </c>
      <c r="K36" s="4">
        <v>2000</v>
      </c>
      <c r="L36" s="4">
        <f t="shared" si="0"/>
        <v>2</v>
      </c>
      <c r="M36" s="5">
        <v>1065</v>
      </c>
      <c r="N36" s="5">
        <v>2333</v>
      </c>
      <c r="O36" s="4">
        <v>2000</v>
      </c>
      <c r="P36" s="4">
        <v>7</v>
      </c>
      <c r="Q36" s="4">
        <v>0</v>
      </c>
      <c r="R36" s="6">
        <v>0.8</v>
      </c>
      <c r="S36" s="4">
        <v>4.0223921300000001</v>
      </c>
      <c r="T36" s="4">
        <f t="shared" si="1"/>
        <v>193</v>
      </c>
      <c r="U36" s="4">
        <f t="shared" si="2"/>
        <v>179</v>
      </c>
      <c r="V36" s="5">
        <f t="shared" si="3"/>
        <v>96.5</v>
      </c>
      <c r="W36" s="5">
        <f t="shared" si="4"/>
        <v>89.5</v>
      </c>
      <c r="X36">
        <v>0.1341</v>
      </c>
      <c r="Y36">
        <v>0.41360000000000002</v>
      </c>
    </row>
    <row r="37" spans="1:25" x14ac:dyDescent="0.25">
      <c r="A37" s="4" t="s">
        <v>36</v>
      </c>
      <c r="B37" s="4">
        <v>2000</v>
      </c>
      <c r="C37" s="4">
        <v>6</v>
      </c>
      <c r="D37" s="4">
        <v>0</v>
      </c>
      <c r="E37" s="4">
        <v>2000</v>
      </c>
      <c r="F37" s="5">
        <v>870</v>
      </c>
      <c r="G37" s="5">
        <v>2162</v>
      </c>
      <c r="H37" s="4">
        <v>2000</v>
      </c>
      <c r="I37" s="4">
        <v>7</v>
      </c>
      <c r="J37" s="4">
        <v>0</v>
      </c>
      <c r="K37" s="4">
        <v>2000</v>
      </c>
      <c r="L37" s="4">
        <f t="shared" si="0"/>
        <v>2</v>
      </c>
      <c r="M37" s="5">
        <v>1053</v>
      </c>
      <c r="N37" s="5">
        <v>2316</v>
      </c>
      <c r="O37" s="4">
        <v>2000</v>
      </c>
      <c r="P37" s="4">
        <v>6</v>
      </c>
      <c r="Q37" s="4">
        <v>0</v>
      </c>
      <c r="R37" s="6">
        <v>0.8</v>
      </c>
      <c r="S37" s="4">
        <v>4.0223921300000001</v>
      </c>
      <c r="T37" s="4">
        <f t="shared" si="1"/>
        <v>183</v>
      </c>
      <c r="U37" s="4">
        <f t="shared" si="2"/>
        <v>154</v>
      </c>
      <c r="V37" s="5">
        <f t="shared" si="3"/>
        <v>91.5</v>
      </c>
      <c r="W37" s="5">
        <f t="shared" si="4"/>
        <v>77</v>
      </c>
      <c r="X37">
        <v>0.1341</v>
      </c>
      <c r="Y37">
        <v>0.41360000000000002</v>
      </c>
    </row>
    <row r="38" spans="1:25" x14ac:dyDescent="0.25">
      <c r="A38" s="4" t="s">
        <v>37</v>
      </c>
      <c r="B38" s="4">
        <v>2000</v>
      </c>
      <c r="C38" s="4">
        <v>7</v>
      </c>
      <c r="D38" s="4">
        <v>0</v>
      </c>
      <c r="E38" s="4">
        <v>2000</v>
      </c>
      <c r="F38" s="5">
        <v>871</v>
      </c>
      <c r="G38" s="5">
        <v>2171</v>
      </c>
      <c r="H38" s="4">
        <v>2000</v>
      </c>
      <c r="I38" s="4">
        <v>7</v>
      </c>
      <c r="J38" s="4">
        <v>0</v>
      </c>
      <c r="K38" s="4">
        <v>2000</v>
      </c>
      <c r="L38" s="4">
        <f t="shared" si="0"/>
        <v>2</v>
      </c>
      <c r="M38" s="5">
        <v>1069</v>
      </c>
      <c r="N38" s="5">
        <v>2335</v>
      </c>
      <c r="O38" s="4">
        <v>2000</v>
      </c>
      <c r="P38" s="4">
        <v>7</v>
      </c>
      <c r="Q38" s="4">
        <v>0</v>
      </c>
      <c r="R38" s="6">
        <v>0.8</v>
      </c>
      <c r="S38" s="4">
        <v>4.0223921300000001</v>
      </c>
      <c r="T38" s="4">
        <f t="shared" si="1"/>
        <v>198</v>
      </c>
      <c r="U38" s="4">
        <f t="shared" si="2"/>
        <v>164</v>
      </c>
      <c r="V38" s="5">
        <f t="shared" si="3"/>
        <v>99</v>
      </c>
      <c r="W38" s="5">
        <f t="shared" si="4"/>
        <v>82</v>
      </c>
      <c r="X38">
        <v>0.1341</v>
      </c>
      <c r="Y38">
        <v>0.41360000000000002</v>
      </c>
    </row>
    <row r="39" spans="1:25" x14ac:dyDescent="0.25">
      <c r="A39" s="4" t="s">
        <v>29</v>
      </c>
      <c r="B39" s="4">
        <v>2000</v>
      </c>
      <c r="C39" s="4">
        <v>6</v>
      </c>
      <c r="D39" s="4">
        <v>0</v>
      </c>
      <c r="E39" s="4">
        <v>2000</v>
      </c>
      <c r="F39" s="5">
        <v>855</v>
      </c>
      <c r="G39" s="5">
        <v>2124</v>
      </c>
      <c r="H39" s="4">
        <v>2000</v>
      </c>
      <c r="I39" s="4">
        <v>6</v>
      </c>
      <c r="J39" s="4">
        <v>0</v>
      </c>
      <c r="K39" s="4">
        <v>2000</v>
      </c>
      <c r="L39" s="4">
        <f t="shared" si="0"/>
        <v>2</v>
      </c>
      <c r="M39" s="5">
        <v>983</v>
      </c>
      <c r="N39" s="5">
        <v>2221</v>
      </c>
      <c r="O39" s="4">
        <v>2000</v>
      </c>
      <c r="P39" s="4">
        <v>6</v>
      </c>
      <c r="Q39" s="4">
        <v>1</v>
      </c>
      <c r="R39" s="6">
        <v>1</v>
      </c>
      <c r="S39" s="4">
        <v>4.92224884</v>
      </c>
      <c r="T39" s="4">
        <f t="shared" si="1"/>
        <v>128</v>
      </c>
      <c r="U39" s="4">
        <f t="shared" si="2"/>
        <v>97</v>
      </c>
      <c r="V39" s="5">
        <f t="shared" si="3"/>
        <v>64</v>
      </c>
      <c r="W39" s="5">
        <f t="shared" si="4"/>
        <v>48.5</v>
      </c>
    </row>
    <row r="40" spans="1:25" x14ac:dyDescent="0.25">
      <c r="A40" s="4" t="s">
        <v>30</v>
      </c>
      <c r="B40" s="4">
        <v>2000</v>
      </c>
      <c r="C40" s="4">
        <v>7</v>
      </c>
      <c r="D40" s="4">
        <v>1</v>
      </c>
      <c r="E40" s="4">
        <v>2000</v>
      </c>
      <c r="F40" s="5">
        <v>877</v>
      </c>
      <c r="G40" s="5">
        <v>2116</v>
      </c>
      <c r="H40" s="4">
        <v>2000</v>
      </c>
      <c r="I40" s="4">
        <v>7</v>
      </c>
      <c r="J40" s="4">
        <v>0</v>
      </c>
      <c r="K40" s="4">
        <v>2000</v>
      </c>
      <c r="L40" s="4">
        <f t="shared" si="0"/>
        <v>2</v>
      </c>
      <c r="M40" s="5">
        <v>955</v>
      </c>
      <c r="N40" s="5">
        <v>2225</v>
      </c>
      <c r="O40" s="4">
        <v>2000</v>
      </c>
      <c r="P40" s="4">
        <v>7</v>
      </c>
      <c r="Q40" s="4">
        <v>0</v>
      </c>
      <c r="R40" s="6">
        <v>1</v>
      </c>
      <c r="S40" s="4">
        <v>4.92224884</v>
      </c>
      <c r="T40" s="4">
        <f t="shared" si="1"/>
        <v>78</v>
      </c>
      <c r="U40" s="4">
        <f t="shared" si="2"/>
        <v>109</v>
      </c>
      <c r="V40" s="5">
        <f t="shared" si="3"/>
        <v>39</v>
      </c>
      <c r="W40" s="5">
        <f t="shared" si="4"/>
        <v>54.5</v>
      </c>
    </row>
    <row r="41" spans="1:25" x14ac:dyDescent="0.25">
      <c r="A41" s="4" t="s">
        <v>31</v>
      </c>
      <c r="B41" s="4">
        <v>2000</v>
      </c>
      <c r="C41" s="4">
        <v>6</v>
      </c>
      <c r="D41" s="4">
        <v>0</v>
      </c>
      <c r="E41" s="4">
        <v>2000</v>
      </c>
      <c r="F41" s="5">
        <v>850</v>
      </c>
      <c r="G41" s="5">
        <v>2126</v>
      </c>
      <c r="H41" s="4">
        <v>2000</v>
      </c>
      <c r="I41" s="4">
        <v>6</v>
      </c>
      <c r="J41" s="4">
        <v>0</v>
      </c>
      <c r="K41" s="4">
        <v>2000</v>
      </c>
      <c r="L41" s="4">
        <f t="shared" si="0"/>
        <v>2</v>
      </c>
      <c r="M41" s="5">
        <v>973</v>
      </c>
      <c r="N41" s="5">
        <v>2242</v>
      </c>
      <c r="O41" s="4">
        <v>2000</v>
      </c>
      <c r="P41" s="4">
        <v>7</v>
      </c>
      <c r="Q41" s="4">
        <v>0</v>
      </c>
      <c r="R41" s="6">
        <v>1</v>
      </c>
      <c r="S41" s="4">
        <v>4.92224884</v>
      </c>
      <c r="T41" s="4">
        <f t="shared" si="1"/>
        <v>123</v>
      </c>
      <c r="U41" s="4">
        <f t="shared" si="2"/>
        <v>116</v>
      </c>
      <c r="V41" s="5">
        <f t="shared" si="3"/>
        <v>61.5</v>
      </c>
      <c r="W41" s="5">
        <f t="shared" si="4"/>
        <v>58</v>
      </c>
    </row>
    <row r="42" spans="1:25" x14ac:dyDescent="0.25">
      <c r="A42" s="4" t="s">
        <v>59</v>
      </c>
      <c r="B42" s="4">
        <v>2000</v>
      </c>
      <c r="C42" s="4">
        <v>6</v>
      </c>
      <c r="D42" s="4">
        <v>1</v>
      </c>
      <c r="E42" s="4">
        <v>2000</v>
      </c>
      <c r="F42" s="5">
        <v>888</v>
      </c>
      <c r="G42" s="5">
        <v>2144</v>
      </c>
      <c r="H42" s="4">
        <v>2000</v>
      </c>
      <c r="I42" s="4">
        <v>7</v>
      </c>
      <c r="J42" s="4">
        <v>0</v>
      </c>
      <c r="K42" s="4">
        <v>2000</v>
      </c>
      <c r="L42" s="4">
        <f t="shared" si="0"/>
        <v>2</v>
      </c>
      <c r="M42" s="5">
        <v>1059</v>
      </c>
      <c r="N42" s="5">
        <v>2323</v>
      </c>
      <c r="O42" s="4">
        <v>2000</v>
      </c>
      <c r="P42" s="4">
        <v>7</v>
      </c>
      <c r="Q42" s="4">
        <v>1</v>
      </c>
      <c r="R42" s="6">
        <v>1</v>
      </c>
      <c r="S42" s="4">
        <v>4.92224884</v>
      </c>
      <c r="T42" s="4">
        <f t="shared" si="1"/>
        <v>171</v>
      </c>
      <c r="U42" s="4">
        <f t="shared" si="2"/>
        <v>179</v>
      </c>
      <c r="V42" s="5">
        <f t="shared" si="3"/>
        <v>85.5</v>
      </c>
      <c r="W42" s="5">
        <f t="shared" si="4"/>
        <v>89.5</v>
      </c>
    </row>
    <row r="43" spans="1:25" x14ac:dyDescent="0.25">
      <c r="A43" s="4" t="s">
        <v>60</v>
      </c>
      <c r="B43" s="4">
        <v>2000</v>
      </c>
      <c r="C43" s="4">
        <v>7</v>
      </c>
      <c r="D43" s="4">
        <v>0</v>
      </c>
      <c r="E43" s="4">
        <v>2000</v>
      </c>
      <c r="F43" s="5">
        <v>854</v>
      </c>
      <c r="G43" s="5">
        <v>2138</v>
      </c>
      <c r="H43" s="4">
        <v>2000</v>
      </c>
      <c r="I43" s="4">
        <v>8</v>
      </c>
      <c r="J43" s="4">
        <v>0</v>
      </c>
      <c r="K43" s="4">
        <v>2000</v>
      </c>
      <c r="L43" s="4">
        <f t="shared" si="0"/>
        <v>2</v>
      </c>
      <c r="M43" s="5">
        <v>1054</v>
      </c>
      <c r="N43" s="5">
        <v>2295</v>
      </c>
      <c r="O43" s="4">
        <v>2000</v>
      </c>
      <c r="P43" s="4">
        <v>9</v>
      </c>
      <c r="Q43" s="4">
        <v>0</v>
      </c>
      <c r="R43" s="6">
        <v>1</v>
      </c>
      <c r="S43" s="4">
        <v>4.92224884</v>
      </c>
      <c r="T43" s="4">
        <f t="shared" si="1"/>
        <v>200</v>
      </c>
      <c r="U43" s="4">
        <f t="shared" si="2"/>
        <v>157</v>
      </c>
      <c r="V43" s="5">
        <f t="shared" si="3"/>
        <v>100</v>
      </c>
      <c r="W43" s="5">
        <f t="shared" si="4"/>
        <v>78.5</v>
      </c>
    </row>
    <row r="44" spans="1:25" x14ac:dyDescent="0.25">
      <c r="A44" s="4" t="s">
        <v>61</v>
      </c>
      <c r="B44" s="4">
        <v>2000</v>
      </c>
      <c r="C44" s="4">
        <v>6</v>
      </c>
      <c r="D44" s="4">
        <v>1</v>
      </c>
      <c r="E44" s="4">
        <v>2000</v>
      </c>
      <c r="F44" s="5">
        <v>861</v>
      </c>
      <c r="G44" s="5">
        <v>2132</v>
      </c>
      <c r="H44" s="4">
        <v>2000</v>
      </c>
      <c r="I44" s="4">
        <v>8</v>
      </c>
      <c r="J44" s="4">
        <v>0</v>
      </c>
      <c r="K44" s="4">
        <v>2000</v>
      </c>
      <c r="L44" s="4">
        <f t="shared" si="0"/>
        <v>2</v>
      </c>
      <c r="M44" s="5">
        <v>1047</v>
      </c>
      <c r="N44" s="5">
        <v>2307</v>
      </c>
      <c r="O44" s="4">
        <v>2000</v>
      </c>
      <c r="P44" s="4">
        <v>7</v>
      </c>
      <c r="Q44" s="4">
        <v>0</v>
      </c>
      <c r="R44" s="6">
        <v>1</v>
      </c>
      <c r="S44" s="4">
        <v>4.92224884</v>
      </c>
      <c r="T44" s="4">
        <f t="shared" si="1"/>
        <v>186</v>
      </c>
      <c r="U44" s="4">
        <f t="shared" si="2"/>
        <v>175</v>
      </c>
      <c r="V44" s="5">
        <f t="shared" si="3"/>
        <v>93</v>
      </c>
      <c r="W44" s="5">
        <f t="shared" si="4"/>
        <v>87.5</v>
      </c>
    </row>
    <row r="45" spans="1:25" x14ac:dyDescent="0.25">
      <c r="A45" s="4" t="s">
        <v>25</v>
      </c>
      <c r="B45" s="4">
        <v>2000</v>
      </c>
      <c r="C45" s="4">
        <v>7</v>
      </c>
      <c r="D45" s="4">
        <v>0</v>
      </c>
      <c r="E45" s="4">
        <v>2000</v>
      </c>
      <c r="F45" s="5">
        <v>868</v>
      </c>
      <c r="G45" s="5">
        <v>2142</v>
      </c>
      <c r="H45" s="4">
        <v>2000</v>
      </c>
      <c r="I45" s="4">
        <v>7</v>
      </c>
      <c r="J45" s="4">
        <v>1</v>
      </c>
      <c r="K45" s="4">
        <v>2000</v>
      </c>
      <c r="L45" s="4">
        <f t="shared" si="0"/>
        <v>2</v>
      </c>
      <c r="M45" s="5">
        <v>1943</v>
      </c>
      <c r="N45" s="5">
        <v>2138</v>
      </c>
      <c r="O45" s="4">
        <v>2000</v>
      </c>
      <c r="P45" s="4">
        <v>8</v>
      </c>
      <c r="Q45" s="4">
        <v>0</v>
      </c>
      <c r="R45" s="4" t="s">
        <v>22</v>
      </c>
      <c r="S45" s="4">
        <v>3.1781114969135804</v>
      </c>
      <c r="T45" s="4">
        <f t="shared" si="1"/>
        <v>1075</v>
      </c>
      <c r="U45" s="4">
        <f t="shared" si="2"/>
        <v>-4</v>
      </c>
      <c r="V45" s="5">
        <f t="shared" si="3"/>
        <v>537.5</v>
      </c>
      <c r="W45" s="5">
        <f t="shared" si="4"/>
        <v>-2</v>
      </c>
    </row>
    <row r="47" spans="1:25" ht="30" x14ac:dyDescent="0.25">
      <c r="N47" s="7" t="s">
        <v>89</v>
      </c>
    </row>
    <row r="48" spans="1:25" x14ac:dyDescent="0.25">
      <c r="N48" s="5" t="s">
        <v>90</v>
      </c>
    </row>
    <row r="49" spans="14:15" x14ac:dyDescent="0.25">
      <c r="N49" s="5" t="s">
        <v>91</v>
      </c>
      <c r="O49" s="4">
        <f>720*720</f>
        <v>518400</v>
      </c>
    </row>
    <row r="50" spans="14:15" x14ac:dyDescent="0.25">
      <c r="N50" s="5" t="s">
        <v>92</v>
      </c>
      <c r="O50" s="4">
        <f>1647533/O49</f>
        <v>3.1781114969135804</v>
      </c>
    </row>
  </sheetData>
  <sortState ref="A2:V45">
    <sortCondition ref="L2:L45"/>
    <sortCondition ref="S2:S45"/>
  </sortState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42"/>
  <sheetViews>
    <sheetView topLeftCell="A2" workbookViewId="0">
      <selection activeCell="D36" sqref="D36"/>
    </sheetView>
  </sheetViews>
  <sheetFormatPr defaultRowHeight="15" x14ac:dyDescent="0.25"/>
  <cols>
    <col min="1" max="1" width="12.28515625" bestFit="1" customWidth="1"/>
    <col min="2" max="2" width="10.42578125" bestFit="1" customWidth="1"/>
    <col min="3" max="4" width="23.5703125" customWidth="1"/>
    <col min="5" max="5" width="23.5703125" bestFit="1" customWidth="1"/>
    <col min="7" max="13" width="15" customWidth="1"/>
    <col min="14" max="14" width="9.28515625" customWidth="1"/>
  </cols>
  <sheetData>
    <row r="3" spans="1:16" x14ac:dyDescent="0.25">
      <c r="C3" s="1" t="s">
        <v>66</v>
      </c>
      <c r="I3" t="s">
        <v>66</v>
      </c>
    </row>
    <row r="4" spans="1:16" x14ac:dyDescent="0.25">
      <c r="A4" s="1" t="s">
        <v>62</v>
      </c>
      <c r="B4" s="1" t="s">
        <v>63</v>
      </c>
      <c r="C4" t="s">
        <v>67</v>
      </c>
      <c r="D4" t="s">
        <v>69</v>
      </c>
      <c r="G4" t="s">
        <v>62</v>
      </c>
      <c r="H4" t="s">
        <v>63</v>
      </c>
      <c r="I4" t="s">
        <v>67</v>
      </c>
      <c r="J4" t="s">
        <v>76</v>
      </c>
      <c r="K4" t="s">
        <v>77</v>
      </c>
      <c r="L4" t="s">
        <v>74</v>
      </c>
      <c r="M4" t="s">
        <v>69</v>
      </c>
      <c r="N4" t="s">
        <v>78</v>
      </c>
      <c r="O4" t="s">
        <v>79</v>
      </c>
      <c r="P4" t="s">
        <v>75</v>
      </c>
    </row>
    <row r="5" spans="1:16" x14ac:dyDescent="0.25">
      <c r="A5">
        <v>0</v>
      </c>
      <c r="B5">
        <v>1</v>
      </c>
      <c r="C5" s="2">
        <v>0.66666666666666663</v>
      </c>
      <c r="D5" s="2">
        <v>23.333333333333332</v>
      </c>
      <c r="F5" s="3"/>
      <c r="G5">
        <v>0</v>
      </c>
      <c r="H5">
        <v>1</v>
      </c>
      <c r="I5">
        <v>0.66666666666666663</v>
      </c>
      <c r="J5">
        <v>3.0550504633038935</v>
      </c>
      <c r="K5">
        <v>3</v>
      </c>
      <c r="L5">
        <f>J5/SQRT(3)</f>
        <v>1.763834207376394</v>
      </c>
      <c r="M5">
        <v>23.333333333333332</v>
      </c>
      <c r="N5">
        <v>19.857828011475309</v>
      </c>
      <c r="O5">
        <v>3</v>
      </c>
      <c r="P5">
        <f>N5/SQRT(3)</f>
        <v>11.464922347946562</v>
      </c>
    </row>
    <row r="6" spans="1:16" x14ac:dyDescent="0.25">
      <c r="A6">
        <v>1.0043874400000001</v>
      </c>
      <c r="B6">
        <v>1</v>
      </c>
      <c r="C6" s="2">
        <v>39.666666666666664</v>
      </c>
      <c r="D6" s="2">
        <v>49.333333333333336</v>
      </c>
      <c r="F6" s="3"/>
      <c r="G6">
        <v>1.0043874400000001</v>
      </c>
      <c r="H6">
        <v>1</v>
      </c>
      <c r="I6">
        <v>39.666666666666664</v>
      </c>
      <c r="J6">
        <v>5.5075705472861154</v>
      </c>
      <c r="K6">
        <v>3</v>
      </c>
      <c r="L6">
        <f t="shared" ref="L6:L9" si="0">J6/SQRT(3)</f>
        <v>3.1797973380564932</v>
      </c>
      <c r="M6">
        <v>49.333333333333336</v>
      </c>
      <c r="N6">
        <v>10.115993936995686</v>
      </c>
      <c r="O6">
        <v>3</v>
      </c>
      <c r="P6">
        <f t="shared" ref="P6:P9" si="1">N6/SQRT(3)</f>
        <v>5.8404718226450818</v>
      </c>
    </row>
    <row r="7" spans="1:16" x14ac:dyDescent="0.25">
      <c r="A7">
        <v>1.9837312000000002</v>
      </c>
      <c r="B7">
        <v>1</v>
      </c>
      <c r="C7" s="2">
        <v>62</v>
      </c>
      <c r="D7" s="2">
        <v>70.333333333333329</v>
      </c>
      <c r="F7" s="3"/>
      <c r="G7">
        <v>1.9837312000000002</v>
      </c>
      <c r="H7">
        <v>1</v>
      </c>
      <c r="I7">
        <v>62</v>
      </c>
      <c r="J7">
        <v>13.856406460551018</v>
      </c>
      <c r="K7">
        <v>3</v>
      </c>
      <c r="L7">
        <f t="shared" si="0"/>
        <v>8</v>
      </c>
      <c r="M7">
        <v>70.333333333333329</v>
      </c>
      <c r="N7">
        <v>2.0816659994660598</v>
      </c>
      <c r="O7">
        <v>3</v>
      </c>
      <c r="P7">
        <f t="shared" si="1"/>
        <v>1.2018504251546211</v>
      </c>
    </row>
    <row r="8" spans="1:16" x14ac:dyDescent="0.25">
      <c r="A8">
        <v>3.0136486800000002</v>
      </c>
      <c r="B8">
        <v>1</v>
      </c>
      <c r="C8" s="2">
        <v>81</v>
      </c>
      <c r="D8" s="2">
        <v>77</v>
      </c>
      <c r="F8" s="3"/>
      <c r="G8">
        <v>3.0136486800000002</v>
      </c>
      <c r="H8">
        <v>1</v>
      </c>
      <c r="I8">
        <v>81</v>
      </c>
      <c r="J8">
        <v>5.5677643628300215</v>
      </c>
      <c r="K8">
        <v>3</v>
      </c>
      <c r="L8">
        <f t="shared" si="0"/>
        <v>3.2145502536643185</v>
      </c>
      <c r="M8">
        <v>77</v>
      </c>
      <c r="N8">
        <v>7.9372539331937721</v>
      </c>
      <c r="O8">
        <v>3</v>
      </c>
      <c r="P8">
        <f t="shared" si="1"/>
        <v>4.5825756949558407</v>
      </c>
    </row>
    <row r="9" spans="1:16" x14ac:dyDescent="0.25">
      <c r="A9">
        <v>4.0223921300000001</v>
      </c>
      <c r="B9">
        <v>1</v>
      </c>
      <c r="C9" s="2">
        <v>104.33333333333333</v>
      </c>
      <c r="D9" s="2">
        <v>76.333333333333329</v>
      </c>
      <c r="G9">
        <v>4.0223921300000001</v>
      </c>
      <c r="H9">
        <v>1</v>
      </c>
      <c r="I9">
        <v>104.33333333333333</v>
      </c>
      <c r="J9">
        <v>10.969655114602917</v>
      </c>
      <c r="K9">
        <v>3</v>
      </c>
      <c r="L9">
        <f t="shared" si="0"/>
        <v>6.3333333333333499</v>
      </c>
      <c r="M9">
        <v>76.333333333333329</v>
      </c>
      <c r="N9">
        <v>17.672954855748767</v>
      </c>
      <c r="O9">
        <v>3</v>
      </c>
      <c r="P9">
        <f t="shared" si="1"/>
        <v>10.203485243342655</v>
      </c>
    </row>
    <row r="10" spans="1:16" x14ac:dyDescent="0.25">
      <c r="A10">
        <v>4.92224884</v>
      </c>
      <c r="B10">
        <v>1</v>
      </c>
      <c r="C10" s="2">
        <v>80</v>
      </c>
      <c r="D10" s="2">
        <v>71.5</v>
      </c>
    </row>
    <row r="11" spans="1:16" x14ac:dyDescent="0.25">
      <c r="A11" t="s">
        <v>68</v>
      </c>
      <c r="C11" s="2">
        <v>63.952380952380949</v>
      </c>
      <c r="D11" s="2">
        <v>62.761904761904759</v>
      </c>
    </row>
    <row r="13" spans="1:16" x14ac:dyDescent="0.25">
      <c r="G13">
        <v>690</v>
      </c>
      <c r="K13">
        <v>690</v>
      </c>
      <c r="M13" t="s">
        <v>86</v>
      </c>
      <c r="O13" t="s">
        <v>87</v>
      </c>
    </row>
    <row r="14" spans="1:16" x14ac:dyDescent="0.25">
      <c r="C14" s="1" t="s">
        <v>66</v>
      </c>
      <c r="G14" t="s">
        <v>80</v>
      </c>
      <c r="K14" t="s">
        <v>80</v>
      </c>
      <c r="O14" t="s">
        <v>88</v>
      </c>
    </row>
    <row r="15" spans="1:16" x14ac:dyDescent="0.25">
      <c r="A15" s="1" t="s">
        <v>62</v>
      </c>
      <c r="B15" s="1" t="s">
        <v>63</v>
      </c>
      <c r="C15" t="s">
        <v>76</v>
      </c>
      <c r="D15" t="s">
        <v>78</v>
      </c>
      <c r="F15" t="s">
        <v>81</v>
      </c>
      <c r="G15">
        <v>7.9756999999999998</v>
      </c>
      <c r="J15" t="s">
        <v>82</v>
      </c>
      <c r="K15">
        <v>38.238700000000001</v>
      </c>
      <c r="M15" t="s">
        <v>81</v>
      </c>
      <c r="N15">
        <v>22.564800000000002</v>
      </c>
    </row>
    <row r="16" spans="1:16" x14ac:dyDescent="0.25">
      <c r="A16">
        <v>0</v>
      </c>
      <c r="B16">
        <v>1</v>
      </c>
      <c r="C16" s="2">
        <v>3.0550504633038935</v>
      </c>
      <c r="D16" s="2">
        <v>19.857828011475309</v>
      </c>
      <c r="F16" t="s">
        <v>82</v>
      </c>
      <c r="G16">
        <v>24.719100000000001</v>
      </c>
      <c r="H16" t="s">
        <v>84</v>
      </c>
      <c r="J16" t="s">
        <v>85</v>
      </c>
      <c r="K16">
        <v>0.70909999999999995</v>
      </c>
      <c r="M16" t="s">
        <v>82</v>
      </c>
      <c r="N16">
        <v>59.963299999999997</v>
      </c>
    </row>
    <row r="17" spans="1:14" x14ac:dyDescent="0.25">
      <c r="A17">
        <v>1.0043874400000001</v>
      </c>
      <c r="B17">
        <v>1</v>
      </c>
      <c r="C17" s="2">
        <v>5.5075705472861154</v>
      </c>
      <c r="D17" s="2">
        <v>10.115993936995686</v>
      </c>
      <c r="F17" t="s">
        <v>85</v>
      </c>
      <c r="M17" t="s">
        <v>85</v>
      </c>
      <c r="N17">
        <v>0.69130000000000003</v>
      </c>
    </row>
    <row r="18" spans="1:14" x14ac:dyDescent="0.25">
      <c r="A18">
        <v>1.9837312000000002</v>
      </c>
      <c r="B18">
        <v>1</v>
      </c>
      <c r="C18" s="2">
        <v>13.856406460551018</v>
      </c>
      <c r="D18" s="2">
        <v>2.0816659994660598</v>
      </c>
      <c r="F18" t="s">
        <v>83</v>
      </c>
      <c r="G18">
        <v>0</v>
      </c>
      <c r="H18">
        <f>$G$15+($G$16*G18)</f>
        <v>7.9756999999999998</v>
      </c>
      <c r="J18">
        <v>0</v>
      </c>
      <c r="K18">
        <f>$K$15*(J18^$K$16)</f>
        <v>0</v>
      </c>
      <c r="M18">
        <v>0</v>
      </c>
      <c r="N18">
        <f>$N$15+$N$16*(1-EXP(-$N$17*M18))</f>
        <v>22.564800000000002</v>
      </c>
    </row>
    <row r="19" spans="1:14" x14ac:dyDescent="0.25">
      <c r="A19">
        <v>3.0136486800000002</v>
      </c>
      <c r="B19">
        <v>1</v>
      </c>
      <c r="C19" s="2">
        <v>5.5677643628300215</v>
      </c>
      <c r="D19" s="2">
        <v>7.9372539331937721</v>
      </c>
      <c r="F19" t="s">
        <v>83</v>
      </c>
      <c r="G19">
        <v>1</v>
      </c>
      <c r="H19">
        <f>$G$15+($G$16*G19)</f>
        <v>32.694800000000001</v>
      </c>
      <c r="J19">
        <v>1</v>
      </c>
      <c r="K19">
        <f t="shared" ref="K19:K28" si="2">$K$15*(J19^$K$16)</f>
        <v>38.238700000000001</v>
      </c>
      <c r="M19">
        <v>1</v>
      </c>
      <c r="N19">
        <f t="shared" ref="N19:N28" si="3">$N$15+$N$16*(1-EXP(-$N$17*M19))</f>
        <v>52.491017297621525</v>
      </c>
    </row>
    <row r="20" spans="1:14" x14ac:dyDescent="0.25">
      <c r="A20">
        <v>4.0223921300000001</v>
      </c>
      <c r="B20">
        <v>1</v>
      </c>
      <c r="C20" s="2">
        <v>10.969655114602917</v>
      </c>
      <c r="D20" s="2">
        <v>17.672954855748767</v>
      </c>
      <c r="F20" t="s">
        <v>83</v>
      </c>
      <c r="G20">
        <v>2</v>
      </c>
      <c r="H20">
        <f t="shared" ref="H20:H28" si="4">$G$15+($G$16*G20)</f>
        <v>57.413899999999998</v>
      </c>
      <c r="J20">
        <v>2</v>
      </c>
      <c r="K20">
        <f t="shared" si="2"/>
        <v>62.512013703367828</v>
      </c>
      <c r="M20">
        <v>2</v>
      </c>
      <c r="N20">
        <f t="shared" si="3"/>
        <v>67.48179105320213</v>
      </c>
    </row>
    <row r="21" spans="1:14" x14ac:dyDescent="0.25">
      <c r="A21" t="s">
        <v>68</v>
      </c>
      <c r="C21" s="2">
        <v>37.519264892788584</v>
      </c>
      <c r="D21" s="2">
        <v>24.063804077216609</v>
      </c>
      <c r="F21" t="s">
        <v>83</v>
      </c>
      <c r="G21">
        <v>3</v>
      </c>
      <c r="H21">
        <f t="shared" si="4"/>
        <v>82.13300000000001</v>
      </c>
      <c r="J21">
        <v>3</v>
      </c>
      <c r="K21">
        <f t="shared" si="2"/>
        <v>83.335453067780023</v>
      </c>
      <c r="M21">
        <v>3</v>
      </c>
      <c r="N21">
        <f t="shared" si="3"/>
        <v>74.99103605921448</v>
      </c>
    </row>
    <row r="22" spans="1:14" x14ac:dyDescent="0.25">
      <c r="F22" t="s">
        <v>83</v>
      </c>
      <c r="G22">
        <v>4</v>
      </c>
      <c r="H22">
        <f t="shared" si="4"/>
        <v>106.85210000000001</v>
      </c>
      <c r="J22">
        <v>4</v>
      </c>
      <c r="K22">
        <f t="shared" si="2"/>
        <v>102.19363778711219</v>
      </c>
      <c r="M22">
        <v>4</v>
      </c>
      <c r="N22">
        <f t="shared" si="3"/>
        <v>78.752600437392715</v>
      </c>
    </row>
    <row r="23" spans="1:14" x14ac:dyDescent="0.25">
      <c r="F23" t="s">
        <v>83</v>
      </c>
      <c r="G23">
        <v>5</v>
      </c>
      <c r="H23">
        <f t="shared" si="4"/>
        <v>131.5712</v>
      </c>
      <c r="J23">
        <v>5</v>
      </c>
      <c r="K23">
        <f t="shared" si="2"/>
        <v>119.71339553050863</v>
      </c>
      <c r="M23">
        <v>5</v>
      </c>
      <c r="N23">
        <f t="shared" si="3"/>
        <v>80.636859981441503</v>
      </c>
    </row>
    <row r="24" spans="1:14" x14ac:dyDescent="0.25">
      <c r="F24" t="s">
        <v>83</v>
      </c>
      <c r="G24">
        <v>6</v>
      </c>
      <c r="H24">
        <f t="shared" si="4"/>
        <v>156.2903</v>
      </c>
      <c r="J24">
        <v>6</v>
      </c>
      <c r="K24">
        <f t="shared" si="2"/>
        <v>136.23546261116172</v>
      </c>
      <c r="M24">
        <v>6</v>
      </c>
      <c r="N24">
        <f t="shared" si="3"/>
        <v>81.580731645565052</v>
      </c>
    </row>
    <row r="25" spans="1:14" x14ac:dyDescent="0.25">
      <c r="C25" s="1" t="s">
        <v>66</v>
      </c>
      <c r="F25" t="s">
        <v>83</v>
      </c>
      <c r="G25">
        <v>7</v>
      </c>
      <c r="H25">
        <f t="shared" si="4"/>
        <v>181.0094</v>
      </c>
      <c r="J25">
        <v>7</v>
      </c>
      <c r="K25">
        <f t="shared" si="2"/>
        <v>151.97149623393332</v>
      </c>
      <c r="M25">
        <v>7</v>
      </c>
      <c r="N25">
        <f t="shared" si="3"/>
        <v>82.053540033957788</v>
      </c>
    </row>
    <row r="26" spans="1:14" x14ac:dyDescent="0.25">
      <c r="A26" s="1" t="s">
        <v>62</v>
      </c>
      <c r="B26" s="1" t="s">
        <v>63</v>
      </c>
      <c r="C26" t="s">
        <v>77</v>
      </c>
      <c r="D26" t="s">
        <v>79</v>
      </c>
      <c r="F26" t="s">
        <v>83</v>
      </c>
      <c r="G26">
        <v>8</v>
      </c>
      <c r="H26">
        <f t="shared" si="4"/>
        <v>205.7285</v>
      </c>
      <c r="J26">
        <v>8</v>
      </c>
      <c r="K26">
        <f t="shared" si="2"/>
        <v>167.06452064910584</v>
      </c>
      <c r="M26">
        <v>8</v>
      </c>
      <c r="N26">
        <f t="shared" si="3"/>
        <v>82.290381312948952</v>
      </c>
    </row>
    <row r="27" spans="1:14" x14ac:dyDescent="0.25">
      <c r="A27">
        <v>0</v>
      </c>
      <c r="B27">
        <v>1</v>
      </c>
      <c r="C27" s="2">
        <v>3</v>
      </c>
      <c r="D27" s="2">
        <v>3</v>
      </c>
      <c r="F27" t="s">
        <v>83</v>
      </c>
      <c r="G27">
        <v>9</v>
      </c>
      <c r="H27">
        <f t="shared" si="4"/>
        <v>230.44759999999999</v>
      </c>
      <c r="J27">
        <v>9</v>
      </c>
      <c r="K27">
        <f t="shared" si="2"/>
        <v>181.61699372656935</v>
      </c>
      <c r="M27">
        <v>9</v>
      </c>
      <c r="N27">
        <f t="shared" si="3"/>
        <v>82.409020898902284</v>
      </c>
    </row>
    <row r="28" spans="1:14" x14ac:dyDescent="0.25">
      <c r="A28">
        <v>1.0043874400000001</v>
      </c>
      <c r="B28">
        <v>1</v>
      </c>
      <c r="C28" s="2">
        <v>3</v>
      </c>
      <c r="D28" s="2">
        <v>3</v>
      </c>
      <c r="G28">
        <v>10</v>
      </c>
      <c r="H28">
        <f t="shared" si="4"/>
        <v>255.16669999999999</v>
      </c>
      <c r="J28">
        <v>10</v>
      </c>
      <c r="K28">
        <f t="shared" si="2"/>
        <v>195.70553972493443</v>
      </c>
      <c r="M28">
        <v>10</v>
      </c>
      <c r="N28">
        <f t="shared" si="3"/>
        <v>82.468450367511508</v>
      </c>
    </row>
    <row r="29" spans="1:14" x14ac:dyDescent="0.25">
      <c r="A29">
        <v>1.9837312000000002</v>
      </c>
      <c r="B29">
        <v>1</v>
      </c>
      <c r="C29" s="2">
        <v>3</v>
      </c>
      <c r="D29" s="2">
        <v>3</v>
      </c>
    </row>
    <row r="30" spans="1:14" x14ac:dyDescent="0.25">
      <c r="A30">
        <v>3.0136486800000002</v>
      </c>
      <c r="B30">
        <v>1</v>
      </c>
      <c r="C30" s="2">
        <v>3</v>
      </c>
      <c r="D30" s="2">
        <v>3</v>
      </c>
    </row>
    <row r="31" spans="1:14" x14ac:dyDescent="0.25">
      <c r="A31">
        <v>4.0223921300000001</v>
      </c>
      <c r="B31">
        <v>1</v>
      </c>
      <c r="C31" s="2">
        <v>3</v>
      </c>
      <c r="D31" s="2">
        <v>3</v>
      </c>
    </row>
    <row r="32" spans="1:14" x14ac:dyDescent="0.25">
      <c r="A32" t="s">
        <v>68</v>
      </c>
      <c r="C32" s="2">
        <v>15</v>
      </c>
      <c r="D32" s="2">
        <v>15</v>
      </c>
    </row>
    <row r="35" spans="1:5" x14ac:dyDescent="0.25">
      <c r="B35" s="8" t="s">
        <v>93</v>
      </c>
      <c r="C35" s="8"/>
      <c r="D35" s="8"/>
    </row>
    <row r="36" spans="1:5" x14ac:dyDescent="0.25">
      <c r="C36" s="8">
        <v>690</v>
      </c>
      <c r="D36" s="8">
        <v>590</v>
      </c>
    </row>
    <row r="37" spans="1:5" x14ac:dyDescent="0.25">
      <c r="B37">
        <v>1</v>
      </c>
      <c r="C37" s="5">
        <v>385</v>
      </c>
      <c r="D37" s="5">
        <v>10</v>
      </c>
      <c r="E37" s="4">
        <v>3.1781114969135804</v>
      </c>
    </row>
    <row r="38" spans="1:5" x14ac:dyDescent="0.25">
      <c r="B38">
        <v>1</v>
      </c>
      <c r="C38" s="5">
        <v>397</v>
      </c>
      <c r="D38" s="5">
        <v>18</v>
      </c>
      <c r="E38" s="4">
        <v>3.1781114969135804</v>
      </c>
    </row>
    <row r="39" spans="1:5" x14ac:dyDescent="0.25">
      <c r="B39">
        <v>1</v>
      </c>
      <c r="C39" s="5">
        <v>418</v>
      </c>
      <c r="D39" s="5">
        <v>3</v>
      </c>
      <c r="E39" s="4">
        <v>3.1781114969135804</v>
      </c>
    </row>
    <row r="40" spans="1:5" x14ac:dyDescent="0.25">
      <c r="A40" s="8" t="s">
        <v>97</v>
      </c>
      <c r="B40" s="8" t="s">
        <v>95</v>
      </c>
      <c r="C40" s="8">
        <f>AVERAGE(C37:C39)</f>
        <v>400</v>
      </c>
      <c r="D40" s="8">
        <f>AVERAGE(D37:D39)</f>
        <v>10.333333333333334</v>
      </c>
    </row>
    <row r="41" spans="1:5" x14ac:dyDescent="0.25">
      <c r="B41" s="8" t="s">
        <v>94</v>
      </c>
      <c r="C41" s="8">
        <f>STDEV(C37:C39)</f>
        <v>16.703293088490067</v>
      </c>
      <c r="D41" s="8">
        <f>STDEV(D37:D39)</f>
        <v>7.5055534994651358</v>
      </c>
    </row>
    <row r="42" spans="1:5" x14ac:dyDescent="0.25">
      <c r="B42" s="8" t="s">
        <v>96</v>
      </c>
      <c r="C42" s="8">
        <f>C41/SQRT(3)</f>
        <v>9.6436507609929567</v>
      </c>
      <c r="D42" s="8">
        <f>D41/SQRT(3)</f>
        <v>4.3333333333333339</v>
      </c>
    </row>
  </sheetData>
  <sortState ref="F5:F8">
    <sortCondition descending="1" ref="F4:F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tabSelected="1" workbookViewId="0">
      <selection activeCell="E33" sqref="E33"/>
    </sheetView>
  </sheetViews>
  <sheetFormatPr defaultRowHeight="15" x14ac:dyDescent="0.25"/>
  <cols>
    <col min="1" max="1" width="13.42578125" customWidth="1"/>
    <col min="2" max="3" width="12.28515625" customWidth="1"/>
    <col min="4" max="5" width="31.140625" bestFit="1" customWidth="1"/>
  </cols>
  <sheetData>
    <row r="2" spans="2:17" x14ac:dyDescent="0.25">
      <c r="D2" s="1" t="s">
        <v>66</v>
      </c>
    </row>
    <row r="3" spans="2:17" x14ac:dyDescent="0.25">
      <c r="B3" s="1" t="s">
        <v>13</v>
      </c>
      <c r="C3" s="1" t="s">
        <v>62</v>
      </c>
      <c r="D3" t="s">
        <v>98</v>
      </c>
      <c r="E3" t="s">
        <v>99</v>
      </c>
    </row>
    <row r="4" spans="2:17" x14ac:dyDescent="0.25">
      <c r="B4">
        <v>1000</v>
      </c>
      <c r="C4">
        <v>0</v>
      </c>
      <c r="D4" s="2">
        <v>0.66666666666666663</v>
      </c>
      <c r="E4" s="2">
        <v>23.333333333333332</v>
      </c>
      <c r="F4" s="2"/>
      <c r="G4" s="2"/>
    </row>
    <row r="5" spans="2:17" x14ac:dyDescent="0.25">
      <c r="C5">
        <v>1.0043874400000001</v>
      </c>
      <c r="D5" s="2">
        <v>39.666666666666664</v>
      </c>
      <c r="E5" s="2">
        <v>49.333333333333336</v>
      </c>
      <c r="F5" s="2"/>
      <c r="G5" s="2"/>
    </row>
    <row r="6" spans="2:17" ht="15.75" thickBot="1" x14ac:dyDescent="0.3">
      <c r="C6">
        <v>1.9837312000000002</v>
      </c>
      <c r="D6" s="2">
        <v>62</v>
      </c>
      <c r="E6" s="2">
        <v>70.333333333333329</v>
      </c>
      <c r="F6" s="2"/>
      <c r="G6" s="2"/>
    </row>
    <row r="7" spans="2:17" x14ac:dyDescent="0.25">
      <c r="C7">
        <v>3.0136486800000002</v>
      </c>
      <c r="D7" s="2">
        <v>81</v>
      </c>
      <c r="E7" s="2">
        <v>77</v>
      </c>
      <c r="F7" s="2"/>
      <c r="G7" s="2"/>
      <c r="H7" s="9"/>
      <c r="I7" s="10"/>
      <c r="J7" s="10"/>
      <c r="K7" s="10" t="s">
        <v>104</v>
      </c>
      <c r="L7" s="10"/>
      <c r="M7" s="10"/>
      <c r="N7" s="10"/>
      <c r="O7" s="10"/>
      <c r="P7" s="10"/>
      <c r="Q7" s="11"/>
    </row>
    <row r="8" spans="2:17" x14ac:dyDescent="0.25">
      <c r="C8">
        <v>4.0223921300000001</v>
      </c>
      <c r="D8" s="2">
        <v>104.33333333333333</v>
      </c>
      <c r="E8" s="2">
        <v>76.333333333333329</v>
      </c>
      <c r="F8" s="2"/>
      <c r="G8" s="2"/>
      <c r="H8" s="12" t="s">
        <v>102</v>
      </c>
      <c r="I8" s="13"/>
      <c r="J8" s="13"/>
      <c r="K8" s="13"/>
      <c r="L8" s="13"/>
      <c r="M8" s="13"/>
      <c r="N8" s="13"/>
      <c r="O8" s="13"/>
      <c r="P8" s="13"/>
      <c r="Q8" s="14"/>
    </row>
    <row r="9" spans="2:17" x14ac:dyDescent="0.25">
      <c r="C9" t="s">
        <v>22</v>
      </c>
      <c r="D9" s="2">
        <v>400</v>
      </c>
      <c r="E9" s="2">
        <v>10.333333333333334</v>
      </c>
      <c r="F9" s="2"/>
      <c r="G9" s="2"/>
      <c r="H9" s="12" t="s">
        <v>100</v>
      </c>
      <c r="I9" s="13" t="s">
        <v>101</v>
      </c>
      <c r="J9" s="13"/>
      <c r="K9" s="13" t="s">
        <v>105</v>
      </c>
      <c r="L9" s="13"/>
      <c r="M9" s="13"/>
      <c r="N9" s="13"/>
      <c r="O9" s="13"/>
      <c r="P9" s="13"/>
      <c r="Q9" s="14"/>
    </row>
    <row r="10" spans="2:17" x14ac:dyDescent="0.25">
      <c r="B10">
        <v>2000</v>
      </c>
      <c r="C10">
        <v>0</v>
      </c>
      <c r="D10" s="2">
        <v>15.5</v>
      </c>
      <c r="E10" s="2">
        <v>25</v>
      </c>
      <c r="H10" s="15">
        <v>15.5</v>
      </c>
      <c r="I10" s="16">
        <v>0.66666666666666663</v>
      </c>
      <c r="J10" s="13"/>
      <c r="K10" s="13" t="s">
        <v>106</v>
      </c>
      <c r="L10" s="13"/>
      <c r="M10" s="13"/>
      <c r="N10" s="13"/>
      <c r="O10" s="13"/>
      <c r="P10" s="13"/>
      <c r="Q10" s="14"/>
    </row>
    <row r="11" spans="2:17" x14ac:dyDescent="0.25">
      <c r="C11">
        <v>1.0043874400000001</v>
      </c>
      <c r="D11" s="2">
        <v>47</v>
      </c>
      <c r="E11" s="2">
        <v>61.833333333333336</v>
      </c>
      <c r="H11" s="15">
        <v>47</v>
      </c>
      <c r="I11" s="16">
        <v>39.666666666666664</v>
      </c>
      <c r="J11" s="13"/>
      <c r="K11" s="13" t="s">
        <v>107</v>
      </c>
      <c r="L11" s="13"/>
      <c r="M11" s="13"/>
      <c r="N11" s="13"/>
      <c r="O11" s="13"/>
      <c r="P11" s="13"/>
      <c r="Q11" s="14"/>
    </row>
    <row r="12" spans="2:17" x14ac:dyDescent="0.25">
      <c r="C12">
        <v>1.9837312000000002</v>
      </c>
      <c r="D12" s="2">
        <v>72.666666666666671</v>
      </c>
      <c r="E12" s="2">
        <v>85.333333333333329</v>
      </c>
      <c r="H12" s="15">
        <v>72.666666666666671</v>
      </c>
      <c r="I12" s="16">
        <v>62</v>
      </c>
      <c r="J12" s="13"/>
      <c r="K12" s="13"/>
      <c r="L12" s="13"/>
      <c r="M12" s="13"/>
      <c r="N12" s="13"/>
      <c r="O12" s="13"/>
      <c r="P12" s="13"/>
      <c r="Q12" s="14"/>
    </row>
    <row r="13" spans="2:17" x14ac:dyDescent="0.25">
      <c r="C13">
        <v>3.0136486800000002</v>
      </c>
      <c r="D13" s="2">
        <v>84.333333333333329</v>
      </c>
      <c r="E13" s="2">
        <v>81</v>
      </c>
      <c r="H13" s="15">
        <v>84.333333333333329</v>
      </c>
      <c r="I13" s="16">
        <v>81</v>
      </c>
      <c r="J13" s="13"/>
      <c r="K13" s="13" t="s">
        <v>108</v>
      </c>
      <c r="L13" s="13"/>
      <c r="M13" s="13"/>
      <c r="N13" s="13"/>
      <c r="O13" s="13"/>
      <c r="P13" s="13"/>
      <c r="Q13" s="14"/>
    </row>
    <row r="14" spans="2:17" x14ac:dyDescent="0.25">
      <c r="C14">
        <v>4.0223921300000001</v>
      </c>
      <c r="D14" s="2">
        <v>95.666666666666671</v>
      </c>
      <c r="E14" s="2">
        <v>82.833333333333329</v>
      </c>
      <c r="H14" s="15">
        <v>95.666666666666671</v>
      </c>
      <c r="I14" s="16">
        <v>104.33333333333333</v>
      </c>
      <c r="J14" s="13"/>
      <c r="K14" s="13" t="s">
        <v>109</v>
      </c>
      <c r="L14" s="13"/>
      <c r="M14" s="13"/>
      <c r="N14" s="13"/>
      <c r="O14" s="13"/>
      <c r="P14" s="13"/>
      <c r="Q14" s="14"/>
    </row>
    <row r="15" spans="2:17" ht="15.75" thickBot="1" x14ac:dyDescent="0.3">
      <c r="C15" t="s">
        <v>22</v>
      </c>
      <c r="D15" s="2">
        <v>537.5</v>
      </c>
      <c r="E15" s="2">
        <v>-2</v>
      </c>
      <c r="H15" s="20">
        <v>537.5</v>
      </c>
      <c r="I15" s="21">
        <v>400</v>
      </c>
      <c r="J15" s="18"/>
      <c r="K15" s="18" t="s">
        <v>110</v>
      </c>
      <c r="L15" s="18"/>
      <c r="M15" s="18"/>
      <c r="N15" s="18"/>
      <c r="O15" s="18"/>
      <c r="P15" s="18"/>
      <c r="Q15" s="19"/>
    </row>
    <row r="16" spans="2:17" ht="15.75" thickBot="1" x14ac:dyDescent="0.3">
      <c r="B16" t="s">
        <v>68</v>
      </c>
      <c r="D16" s="2">
        <v>109.84375</v>
      </c>
      <c r="E16" s="2">
        <v>58.625</v>
      </c>
    </row>
    <row r="17" spans="8:17" x14ac:dyDescent="0.25">
      <c r="H17" s="9" t="s">
        <v>103</v>
      </c>
      <c r="I17" s="10"/>
      <c r="J17" s="10"/>
      <c r="K17" s="10" t="s">
        <v>104</v>
      </c>
      <c r="L17" s="10"/>
      <c r="M17" s="10"/>
      <c r="N17" s="10"/>
      <c r="O17" s="10"/>
      <c r="P17" s="10"/>
      <c r="Q17" s="11"/>
    </row>
    <row r="18" spans="8:17" x14ac:dyDescent="0.25">
      <c r="H18" s="12" t="s">
        <v>100</v>
      </c>
      <c r="I18" s="13" t="s">
        <v>101</v>
      </c>
      <c r="J18" s="13"/>
      <c r="K18" s="13"/>
      <c r="L18" s="13"/>
      <c r="M18" s="13"/>
      <c r="N18" s="13"/>
      <c r="O18" s="13"/>
      <c r="P18" s="13"/>
      <c r="Q18" s="14"/>
    </row>
    <row r="19" spans="8:17" x14ac:dyDescent="0.25">
      <c r="H19" s="15">
        <v>25</v>
      </c>
      <c r="I19" s="16">
        <v>23.333333333333332</v>
      </c>
      <c r="J19" s="13"/>
      <c r="K19" s="13" t="s">
        <v>105</v>
      </c>
      <c r="L19" s="13"/>
      <c r="M19" s="13"/>
      <c r="N19" s="13"/>
      <c r="O19" s="13"/>
      <c r="P19" s="13"/>
      <c r="Q19" s="14"/>
    </row>
    <row r="20" spans="8:17" x14ac:dyDescent="0.25">
      <c r="H20" s="15">
        <v>61.833333333333336</v>
      </c>
      <c r="I20" s="16">
        <v>49.333333333333336</v>
      </c>
      <c r="J20" s="13"/>
      <c r="K20" s="13" t="s">
        <v>106</v>
      </c>
      <c r="L20" s="13"/>
      <c r="M20" s="13"/>
      <c r="N20" s="13"/>
      <c r="O20" s="13"/>
      <c r="P20" s="13"/>
      <c r="Q20" s="14"/>
    </row>
    <row r="21" spans="8:17" x14ac:dyDescent="0.25">
      <c r="H21" s="15">
        <v>85.333333333333329</v>
      </c>
      <c r="I21" s="16">
        <v>70.333333333333329</v>
      </c>
      <c r="J21" s="13"/>
      <c r="K21" s="13" t="s">
        <v>111</v>
      </c>
      <c r="L21" s="13"/>
      <c r="M21" s="13"/>
      <c r="N21" s="13"/>
      <c r="O21" s="13"/>
      <c r="P21" s="13"/>
      <c r="Q21" s="14"/>
    </row>
    <row r="22" spans="8:17" x14ac:dyDescent="0.25">
      <c r="H22" s="15">
        <v>81</v>
      </c>
      <c r="I22" s="16">
        <v>77</v>
      </c>
      <c r="J22" s="13"/>
      <c r="K22" s="13"/>
      <c r="L22" s="13"/>
      <c r="M22" s="13"/>
      <c r="N22" s="13"/>
      <c r="O22" s="13"/>
      <c r="P22" s="13"/>
      <c r="Q22" s="14"/>
    </row>
    <row r="23" spans="8:17" x14ac:dyDescent="0.25">
      <c r="H23" s="15">
        <v>82.833333333333329</v>
      </c>
      <c r="I23" s="16">
        <v>76.333333333333329</v>
      </c>
      <c r="J23" s="13"/>
      <c r="K23" s="13" t="s">
        <v>108</v>
      </c>
      <c r="L23" s="13"/>
      <c r="M23" s="13"/>
      <c r="N23" s="13"/>
      <c r="O23" s="13"/>
      <c r="P23" s="13"/>
      <c r="Q23" s="14"/>
    </row>
    <row r="24" spans="8:17" x14ac:dyDescent="0.25">
      <c r="H24" s="15">
        <v>-2</v>
      </c>
      <c r="I24" s="16">
        <v>10.333333333333334</v>
      </c>
      <c r="J24" s="13"/>
      <c r="K24" s="13" t="s">
        <v>112</v>
      </c>
      <c r="L24" s="13"/>
      <c r="M24" s="13"/>
      <c r="N24" s="13"/>
      <c r="O24" s="13"/>
      <c r="P24" s="13"/>
      <c r="Q24" s="14"/>
    </row>
    <row r="25" spans="8:17" ht="15.75" thickBot="1" x14ac:dyDescent="0.3">
      <c r="H25" s="17"/>
      <c r="I25" s="18"/>
      <c r="J25" s="18"/>
      <c r="K25" s="18" t="s">
        <v>113</v>
      </c>
      <c r="L25" s="18"/>
      <c r="M25" s="18"/>
      <c r="N25" s="18"/>
      <c r="O25" s="18"/>
      <c r="P25" s="18"/>
      <c r="Q25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calibration 10 thru 17</vt:lpstr>
      <vt:lpstr>calculations</vt:lpstr>
      <vt:lpstr>stats compare 1 and 2 seconds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2016-02-24T23:36:41Z</dcterms:created>
  <dcterms:modified xsi:type="dcterms:W3CDTF">2016-04-11T23:44:56Z</dcterms:modified>
</cp:coreProperties>
</file>