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9980" windowHeight="8070" activeTab="2"/>
  </bookViews>
  <sheets>
    <sheet name="RAW calibration 10 thru 17" sheetId="1" r:id="rId1"/>
    <sheet name="1 sec only reorder" sheetId="2" r:id="rId2"/>
    <sheet name="avg 1s sets of 3 and steps fol" sheetId="3" r:id="rId3"/>
    <sheet name="2 s only rerder" sheetId="5" r:id="rId4"/>
    <sheet name="avg 2s sets of 3 and steps fol" sheetId="4" r:id="rId5"/>
  </sheets>
  <definedNames>
    <definedName name="_xlnm._FilterDatabase" localSheetId="1" hidden="1">'1 sec only reorder'!$A$1:$U$45</definedName>
    <definedName name="_xlnm._FilterDatabase" localSheetId="3" hidden="1">'2 s only rerder'!$A$1:$U$45</definedName>
  </definedNames>
  <calcPr calcId="0"/>
  <pivotCaches>
    <pivotCache cacheId="9" r:id="rId6"/>
    <pivotCache cacheId="18" r:id="rId7"/>
  </pivotCaches>
</workbook>
</file>

<file path=xl/calcChain.xml><?xml version="1.0" encoding="utf-8"?>
<calcChain xmlns="http://schemas.openxmlformats.org/spreadsheetml/2006/main">
  <c r="S26" i="3" l="1"/>
  <c r="S25" i="3"/>
  <c r="S24" i="3"/>
  <c r="S23" i="3"/>
  <c r="S22" i="3"/>
  <c r="L26" i="3"/>
  <c r="L25" i="3"/>
  <c r="L23" i="3"/>
  <c r="L22" i="3"/>
  <c r="R22" i="3"/>
  <c r="R23" i="3"/>
  <c r="R24" i="3"/>
  <c r="R25" i="3"/>
  <c r="R26" i="3"/>
  <c r="K25" i="3"/>
  <c r="K24" i="3"/>
  <c r="K23" i="3"/>
  <c r="K22" i="3"/>
  <c r="K26" i="3"/>
  <c r="F6" i="4"/>
  <c r="F5" i="4"/>
  <c r="F10" i="4"/>
  <c r="F9" i="4"/>
  <c r="F8" i="4"/>
  <c r="F7" i="4"/>
  <c r="G10" i="4"/>
  <c r="G9" i="4"/>
  <c r="G7" i="4"/>
  <c r="G6" i="4"/>
  <c r="G5" i="4"/>
  <c r="U25" i="5"/>
  <c r="T25" i="5"/>
  <c r="U24" i="5"/>
  <c r="T24" i="5"/>
  <c r="U4" i="5"/>
  <c r="T4" i="5"/>
  <c r="U3" i="5"/>
  <c r="T3" i="5"/>
  <c r="U6" i="5"/>
  <c r="T6" i="5"/>
  <c r="U7" i="5"/>
  <c r="T7" i="5"/>
  <c r="U5" i="5"/>
  <c r="T5" i="5"/>
  <c r="U20" i="5"/>
  <c r="T20" i="5"/>
  <c r="U21" i="5"/>
  <c r="T21" i="5"/>
  <c r="U22" i="5"/>
  <c r="T22" i="5"/>
  <c r="U19" i="5"/>
  <c r="T19" i="5"/>
  <c r="U17" i="5"/>
  <c r="T17" i="5"/>
  <c r="U18" i="5"/>
  <c r="T18" i="5"/>
  <c r="U14" i="5"/>
  <c r="T14" i="5"/>
  <c r="U15" i="5"/>
  <c r="T15" i="5"/>
  <c r="U16" i="5"/>
  <c r="T16" i="5"/>
  <c r="U12" i="5"/>
  <c r="T12" i="5"/>
  <c r="U13" i="5"/>
  <c r="T13" i="5"/>
  <c r="U11" i="5"/>
  <c r="T11" i="5"/>
  <c r="U8" i="5"/>
  <c r="T8" i="5"/>
  <c r="U9" i="5"/>
  <c r="T9" i="5"/>
  <c r="U10" i="5"/>
  <c r="T10" i="5"/>
  <c r="U2" i="5"/>
  <c r="T2" i="5"/>
  <c r="U23" i="5"/>
  <c r="T23" i="5"/>
  <c r="F12" i="3"/>
  <c r="F11" i="3"/>
  <c r="F8" i="3"/>
  <c r="F7" i="3"/>
  <c r="F6" i="3"/>
  <c r="U10" i="2"/>
  <c r="T10" i="2"/>
  <c r="U9" i="2"/>
  <c r="T9" i="2"/>
  <c r="U8" i="2"/>
  <c r="T8" i="2"/>
  <c r="U22" i="2"/>
  <c r="T22" i="2"/>
  <c r="U21" i="2"/>
  <c r="T21" i="2"/>
  <c r="U20" i="2"/>
  <c r="T20" i="2"/>
  <c r="U19" i="2"/>
  <c r="T19" i="2"/>
  <c r="U18" i="2"/>
  <c r="T18" i="2"/>
  <c r="U17" i="2"/>
  <c r="T17" i="2"/>
  <c r="U16" i="2"/>
  <c r="T16" i="2"/>
  <c r="U15" i="2"/>
  <c r="T15" i="2"/>
  <c r="U14" i="2"/>
  <c r="T14" i="2"/>
  <c r="U13" i="2"/>
  <c r="T13" i="2"/>
  <c r="U12" i="2"/>
  <c r="T12" i="2"/>
  <c r="U11" i="2"/>
  <c r="T11" i="2"/>
  <c r="U7" i="2"/>
  <c r="T7" i="2"/>
  <c r="U6" i="2"/>
  <c r="T6" i="2"/>
  <c r="U5" i="2"/>
  <c r="T5" i="2"/>
  <c r="U4" i="2"/>
  <c r="T4" i="2"/>
  <c r="U3" i="2"/>
  <c r="T3" i="2"/>
  <c r="U2" i="2"/>
  <c r="T2" i="2"/>
  <c r="U25" i="2"/>
  <c r="T25" i="2"/>
  <c r="U24" i="2"/>
  <c r="T24" i="2"/>
  <c r="U23" i="2"/>
  <c r="T23" i="2"/>
  <c r="T3" i="1"/>
  <c r="U3" i="1"/>
  <c r="T4" i="1"/>
  <c r="U4" i="1"/>
  <c r="T5" i="1"/>
  <c r="U5" i="1"/>
  <c r="T6" i="1"/>
  <c r="U6" i="1"/>
  <c r="T7" i="1"/>
  <c r="U7" i="1"/>
  <c r="T8" i="1"/>
  <c r="U8" i="1"/>
  <c r="T9" i="1"/>
  <c r="U9" i="1"/>
  <c r="T10" i="1"/>
  <c r="U10" i="1"/>
  <c r="T11" i="1"/>
  <c r="U11" i="1"/>
  <c r="T12" i="1"/>
  <c r="U12" i="1"/>
  <c r="T13" i="1"/>
  <c r="U13" i="1"/>
  <c r="T14" i="1"/>
  <c r="U14" i="1"/>
  <c r="T15" i="1"/>
  <c r="U15" i="1"/>
  <c r="T16" i="1"/>
  <c r="U16" i="1"/>
  <c r="T17" i="1"/>
  <c r="U17" i="1"/>
  <c r="T18" i="1"/>
  <c r="U18" i="1"/>
  <c r="T19" i="1"/>
  <c r="U19" i="1"/>
  <c r="T20" i="1"/>
  <c r="U20" i="1"/>
  <c r="T21" i="1"/>
  <c r="U21" i="1"/>
  <c r="T22" i="1"/>
  <c r="U22" i="1"/>
  <c r="T23" i="1"/>
  <c r="U23" i="1"/>
  <c r="T24" i="1"/>
  <c r="U24" i="1"/>
  <c r="T25" i="1"/>
  <c r="U25" i="1"/>
  <c r="T26" i="1"/>
  <c r="U26" i="1"/>
  <c r="T27" i="1"/>
  <c r="U27" i="1"/>
  <c r="T28" i="1"/>
  <c r="U28" i="1"/>
  <c r="T29" i="1"/>
  <c r="U29" i="1"/>
  <c r="T30" i="1"/>
  <c r="U30" i="1"/>
  <c r="T31" i="1"/>
  <c r="U31" i="1"/>
  <c r="T32" i="1"/>
  <c r="U32" i="1"/>
  <c r="T33" i="1"/>
  <c r="U33" i="1"/>
  <c r="T34" i="1"/>
  <c r="U34" i="1"/>
  <c r="T35" i="1"/>
  <c r="U35" i="1"/>
  <c r="T36" i="1"/>
  <c r="U36" i="1"/>
  <c r="T37" i="1"/>
  <c r="U37" i="1"/>
  <c r="T38" i="1"/>
  <c r="U38" i="1"/>
  <c r="T39" i="1"/>
  <c r="U39" i="1"/>
  <c r="T40" i="1"/>
  <c r="U40" i="1"/>
  <c r="T41" i="1"/>
  <c r="U41" i="1"/>
  <c r="T42" i="1"/>
  <c r="U42" i="1"/>
  <c r="T43" i="1"/>
  <c r="U43" i="1"/>
  <c r="T44" i="1"/>
  <c r="U44" i="1"/>
  <c r="T45" i="1"/>
  <c r="U45" i="1"/>
  <c r="U2" i="1"/>
  <c r="T2" i="1"/>
</calcChain>
</file>

<file path=xl/sharedStrings.xml><?xml version="1.0" encoding="utf-8"?>
<sst xmlns="http://schemas.openxmlformats.org/spreadsheetml/2006/main" count="241" uniqueCount="88">
  <si>
    <t>SES Timestamp (ISO601)</t>
  </si>
  <si>
    <t>Dark Ref Integration Time</t>
  </si>
  <si>
    <t>Dark Ref 690 Counts</t>
  </si>
  <si>
    <t>Dark Ref 590 Counts</t>
  </si>
  <si>
    <t>Measure Ref Integration Time</t>
  </si>
  <si>
    <t>Measure Ref 690 Counts</t>
  </si>
  <si>
    <t>Measure Ref 590 Counts</t>
  </si>
  <si>
    <t>Luminescense Integration Time</t>
  </si>
  <si>
    <t>Luminescense 690 Counts</t>
  </si>
  <si>
    <t>Luminescense 590 Counts</t>
  </si>
  <si>
    <t>Fluorescense Integration Time</t>
  </si>
  <si>
    <t>Fluorescense 690 Counts</t>
  </si>
  <si>
    <t>Fluorescense 590 Counts</t>
  </si>
  <si>
    <t>Phosphorescense Integration Time</t>
  </si>
  <si>
    <t>Phosphorescense 690 Counts</t>
  </si>
  <si>
    <t>Phosphorescense 590 Counts</t>
  </si>
  <si>
    <t>Target Type</t>
  </si>
  <si>
    <t>2015-10-31T02:10:52.84</t>
  </si>
  <si>
    <t>2015-10-31T02:12:10.84</t>
  </si>
  <si>
    <t>2015-10-31T02:13:28.84</t>
  </si>
  <si>
    <t>2015-10-31T02:14:51.81</t>
  </si>
  <si>
    <t>2015-10-31T02:35:25.66</t>
  </si>
  <si>
    <t>leaf</t>
  </si>
  <si>
    <t>2015-10-31T02:36:43.70</t>
  </si>
  <si>
    <t>2015-10-31T02:38:01.80</t>
  </si>
  <si>
    <t>2015-10-31T02:39:24.82</t>
  </si>
  <si>
    <t>2015-10-31T02:59:42.65</t>
  </si>
  <si>
    <t>2015-10-31T03:01:00.61</t>
  </si>
  <si>
    <t>2015-10-31T03:02:20.56</t>
  </si>
  <si>
    <t>2015-10-31T03:03:43.54</t>
  </si>
  <si>
    <t>2015-10-31T03:05:06.79</t>
  </si>
  <si>
    <t>2015-10-31T03:06:29.90</t>
  </si>
  <si>
    <t>2015-10-31T03:16:41.95</t>
  </si>
  <si>
    <t>2015-10-31T03:17:59.85</t>
  </si>
  <si>
    <t>2015-10-31T03:19:17.91</t>
  </si>
  <si>
    <t>2015-10-31T03:20:40.14</t>
  </si>
  <si>
    <t>2015-10-31T03:22:03.35</t>
  </si>
  <si>
    <t>2015-10-31T03:23:26.42</t>
  </si>
  <si>
    <t>2015-10-31T03:34:10.20</t>
  </si>
  <si>
    <t>2015-10-31T03:35:28.21</t>
  </si>
  <si>
    <t>2015-10-31T03:36:46.17</t>
  </si>
  <si>
    <t>2015-10-31T03:38:09.16</t>
  </si>
  <si>
    <t>2015-10-31T03:39:32.21</t>
  </si>
  <si>
    <t>2015-10-31T03:40:55.26</t>
  </si>
  <si>
    <t>2015-10-31T03:49:26.93</t>
  </si>
  <si>
    <t>2015-10-31T03:50:45.13</t>
  </si>
  <si>
    <t>2015-10-31T03:52:03.37</t>
  </si>
  <si>
    <t>2015-10-31T03:53:26.57</t>
  </si>
  <si>
    <t>2015-10-31T03:54:49.91</t>
  </si>
  <si>
    <t>2015-10-31T03:56:13.29</t>
  </si>
  <si>
    <t>2015-10-31T04:05:42.74</t>
  </si>
  <si>
    <t>2015-10-31T04:07:00.69</t>
  </si>
  <si>
    <t>2015-10-31T04:08:18.68</t>
  </si>
  <si>
    <t>2015-10-31T04:09:41.66</t>
  </si>
  <si>
    <t>2015-10-31T04:11:04.88</t>
  </si>
  <si>
    <t>2015-10-31T04:12:28.56</t>
  </si>
  <si>
    <t>2015-10-31T04:23:01.82</t>
  </si>
  <si>
    <t>2015-10-31T04:24:19.86</t>
  </si>
  <si>
    <t>2015-10-31T04:25:37.86</t>
  </si>
  <si>
    <t>2015-10-31T04:27:00.88</t>
  </si>
  <si>
    <t>2015-10-31T04:28:24.69</t>
  </si>
  <si>
    <t>2015-10-31T04:29:47.13</t>
  </si>
  <si>
    <t>Set</t>
  </si>
  <si>
    <t>order</t>
  </si>
  <si>
    <t>data 690</t>
  </si>
  <si>
    <t>data 590</t>
  </si>
  <si>
    <t>sets of 3</t>
  </si>
  <si>
    <t>Grand Total</t>
  </si>
  <si>
    <t>Values</t>
  </si>
  <si>
    <t>Average of data 690</t>
  </si>
  <si>
    <t>Average of data 590</t>
  </si>
  <si>
    <t>AVG AS 3</t>
  </si>
  <si>
    <t>AVG BY TARGET TYPE</t>
  </si>
  <si>
    <t>NOT AS COUNTS PER SECOND</t>
  </si>
  <si>
    <t>EXCEL SWITCHED ORDER -LATER TIME CODES LISTED FIRST</t>
  </si>
  <si>
    <t>DROP DATA POINT 2</t>
  </si>
  <si>
    <t>Drop Data point  (is 3 as ordered by Excel)</t>
  </si>
  <si>
    <t>StdDev of data 690</t>
  </si>
  <si>
    <t>StdDev of data 590</t>
  </si>
  <si>
    <t>Count of data 690</t>
  </si>
  <si>
    <t>Count of data 590</t>
  </si>
  <si>
    <t>SD</t>
  </si>
  <si>
    <t>AVG</t>
  </si>
  <si>
    <t>Count</t>
  </si>
  <si>
    <t>SE</t>
  </si>
  <si>
    <t>Target area</t>
  </si>
  <si>
    <t>paul se</t>
  </si>
  <si>
    <t>Paul 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</si>
</sst>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9" fontId="0" fillId="0" borderId="0" xfId="0" applyNumberFormat="1"/>
    <xf numFmtId="0" fontId="0" fillId="0" borderId="0" xfId="0" pivotButton="1"/>
    <xf numFmtId="0" fontId="0" fillId="0" borderId="0" xfId="0" applyNumberFormat="1"/>
    <xf numFmtId="0" fontId="16" fillId="0" borderId="0" xfId="0" applyFont="1" applyBorder="1"/>
    <xf numFmtId="0" fontId="16" fillId="0" borderId="0" xfId="0" applyFont="1"/>
    <xf numFmtId="0" fontId="0" fillId="33" borderId="0" xfId="0" applyFill="1"/>
    <xf numFmtId="0" fontId="0" fillId="33" borderId="0" xfId="0" applyNumberFormat="1" applyFill="1"/>
    <xf numFmtId="0" fontId="16" fillId="0" borderId="0" xfId="0" applyNumberFormat="1" applyFont="1"/>
    <xf numFmtId="0" fontId="16" fillId="0" borderId="10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16" fillId="0" borderId="0" xfId="0" applyNumberFormat="1" applyFont="1" applyBorder="1"/>
    <xf numFmtId="0" fontId="0" fillId="0" borderId="15" xfId="0" applyBorder="1"/>
    <xf numFmtId="0" fontId="16" fillId="0" borderId="16" xfId="0" applyFont="1" applyBorder="1"/>
    <xf numFmtId="0" fontId="0" fillId="0" borderId="16" xfId="0" applyBorder="1"/>
    <xf numFmtId="0" fontId="0" fillId="0" borderId="17" xfId="0" applyBorder="1"/>
    <xf numFmtId="0" fontId="0" fillId="0" borderId="0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6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hristine Huffard" refreshedDate="42430.673236574075" createdVersion="4" refreshedVersion="4" minRefreshableVersion="3" recordCount="24">
  <cacheSource type="worksheet">
    <worksheetSource ref="A1:V25" sheet="1 sec only reorder"/>
  </cacheSource>
  <cacheFields count="22">
    <cacheField name="SES Timestamp (ISO601)" numFmtId="0">
      <sharedItems/>
    </cacheField>
    <cacheField name="Dark Ref Integration Time" numFmtId="0">
      <sharedItems containsSemiMixedTypes="0" containsString="0" containsNumber="1" containsInteger="1" minValue="1000" maxValue="1000"/>
    </cacheField>
    <cacheField name="Dark Ref 690 Counts" numFmtId="0">
      <sharedItems containsSemiMixedTypes="0" containsString="0" containsNumber="1" containsInteger="1" minValue="2" maxValue="4"/>
    </cacheField>
    <cacheField name="Dark Ref 590 Counts" numFmtId="0">
      <sharedItems containsSemiMixedTypes="0" containsString="0" containsNumber="1" containsInteger="1" minValue="0" maxValue="1"/>
    </cacheField>
    <cacheField name="Measure Ref Integration Time" numFmtId="0">
      <sharedItems containsSemiMixedTypes="0" containsString="0" containsNumber="1" containsInteger="1" minValue="1000" maxValue="1000"/>
    </cacheField>
    <cacheField name="Measure Ref 690 Counts" numFmtId="0">
      <sharedItems containsSemiMixedTypes="0" containsString="0" containsNumber="1" containsInteger="1" minValue="423" maxValue="444"/>
    </cacheField>
    <cacheField name="Measure Ref 590 Counts" numFmtId="0">
      <sharedItems containsSemiMixedTypes="0" containsString="0" containsNumber="1" containsInteger="1" minValue="1059" maxValue="1087"/>
    </cacheField>
    <cacheField name="Luminescense Integration Time" numFmtId="0">
      <sharedItems containsSemiMixedTypes="0" containsString="0" containsNumber="1" containsInteger="1" minValue="1000" maxValue="1000"/>
    </cacheField>
    <cacheField name="Luminescense 690 Counts" numFmtId="0">
      <sharedItems containsSemiMixedTypes="0" containsString="0" containsNumber="1" containsInteger="1" minValue="2" maxValue="5"/>
    </cacheField>
    <cacheField name="Luminescense 590 Counts" numFmtId="0">
      <sharedItems containsSemiMixedTypes="0" containsString="0" containsNumber="1" containsInteger="1" minValue="0" maxValue="1"/>
    </cacheField>
    <cacheField name="Fluorescense Integration Time" numFmtId="0">
      <sharedItems containsSemiMixedTypes="0" containsString="0" containsNumber="1" containsInteger="1" minValue="1000" maxValue="1000"/>
    </cacheField>
    <cacheField name="Fluorescense 690 Counts" numFmtId="0">
      <sharedItems containsSemiMixedTypes="0" containsString="0" containsNumber="1" containsInteger="1" minValue="437" maxValue="858"/>
    </cacheField>
    <cacheField name="Fluorescense 590 Counts" numFmtId="0">
      <sharedItems containsSemiMixedTypes="0" containsString="0" containsNumber="1" containsInteger="1" minValue="1073" maxValue="1176"/>
    </cacheField>
    <cacheField name="Phosphorescense Integration Time" numFmtId="0">
      <sharedItems containsSemiMixedTypes="0" containsString="0" containsNumber="1" containsInteger="1" minValue="1000" maxValue="1000"/>
    </cacheField>
    <cacheField name="Phosphorescense 690 Counts" numFmtId="0">
      <sharedItems containsSemiMixedTypes="0" containsString="0" containsNumber="1" containsInteger="1" minValue="2" maxValue="6"/>
    </cacheField>
    <cacheField name="Phosphorescense 590 Counts" numFmtId="0">
      <sharedItems containsSemiMixedTypes="0" containsString="0" containsNumber="1" containsInteger="1" minValue="0" maxValue="1"/>
    </cacheField>
    <cacheField name="Target Type" numFmtId="0">
      <sharedItems containsMixedTypes="1" containsNumber="1" minValue="0" maxValue="1" count="7">
        <s v="leaf"/>
        <n v="1"/>
        <n v="0.8"/>
        <n v="0.6"/>
        <n v="0.4"/>
        <n v="0.2"/>
        <n v="0"/>
      </sharedItems>
    </cacheField>
    <cacheField name="Set" numFmtId="0">
      <sharedItems containsNonDate="0" containsString="0" containsBlank="1"/>
    </cacheField>
    <cacheField name="order" numFmtId="0">
      <sharedItems containsSemiMixedTypes="0" containsString="0" containsNumber="1" containsInteger="1" minValue="1" maxValue="41"/>
    </cacheField>
    <cacheField name="data 690" numFmtId="0">
      <sharedItems containsSemiMixedTypes="0" containsString="0" containsNumber="1" containsInteger="1" minValue="-2" maxValue="418"/>
    </cacheField>
    <cacheField name="data 590" numFmtId="0">
      <sharedItems containsSemiMixedTypes="0" containsString="0" containsNumber="1" containsInteger="1" minValue="1" maxValue="97"/>
    </cacheField>
    <cacheField name="sets of 3" numFmtId="0">
      <sharedItems containsSemiMixedTypes="0" containsString="0" containsNumber="1" containsInteger="1" minValue="1" maxValue="8" count="8">
        <n v="1"/>
        <n v="2"/>
        <n v="3"/>
        <n v="4"/>
        <n v="5"/>
        <n v="6"/>
        <n v="7"/>
        <n v="8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Christine Huffard" refreshedDate="42430.681021296296" createdVersion="4" refreshedVersion="4" minRefreshableVersion="3" recordCount="24">
  <cacheSource type="worksheet">
    <worksheetSource ref="A1:U25" sheet="2 s only rerder"/>
  </cacheSource>
  <cacheFields count="21">
    <cacheField name="SES Timestamp (ISO601)" numFmtId="0">
      <sharedItems/>
    </cacheField>
    <cacheField name="Dark Ref Integration Time" numFmtId="0">
      <sharedItems containsSemiMixedTypes="0" containsString="0" containsNumber="1" containsInteger="1" minValue="2000" maxValue="2000"/>
    </cacheField>
    <cacheField name="Dark Ref 690 Counts" numFmtId="0">
      <sharedItems containsSemiMixedTypes="0" containsString="0" containsNumber="1" containsInteger="1" minValue="6" maxValue="8"/>
    </cacheField>
    <cacheField name="Dark Ref 590 Counts" numFmtId="0">
      <sharedItems containsSemiMixedTypes="0" containsString="0" containsNumber="1" containsInteger="1" minValue="0" maxValue="1"/>
    </cacheField>
    <cacheField name="Measure Ref Integration Time" numFmtId="0">
      <sharedItems containsSemiMixedTypes="0" containsString="0" containsNumber="1" containsInteger="1" minValue="2000" maxValue="2000"/>
    </cacheField>
    <cacheField name="Measure Ref 690 Counts" numFmtId="0">
      <sharedItems containsSemiMixedTypes="0" containsString="0" containsNumber="1" containsInteger="1" minValue="850" maxValue="889"/>
    </cacheField>
    <cacheField name="Measure Ref 590 Counts" numFmtId="0">
      <sharedItems containsSemiMixedTypes="0" containsString="0" containsNumber="1" containsInteger="1" minValue="2116" maxValue="2176"/>
    </cacheField>
    <cacheField name="Luminescense Integration Time" numFmtId="0">
      <sharedItems containsSemiMixedTypes="0" containsString="0" containsNumber="1" containsInteger="1" minValue="2000" maxValue="2000"/>
    </cacheField>
    <cacheField name="Luminescense 690 Counts" numFmtId="0">
      <sharedItems containsSemiMixedTypes="0" containsString="0" containsNumber="1" containsInteger="1" minValue="5" maxValue="8"/>
    </cacheField>
    <cacheField name="Luminescense 590 Counts" numFmtId="0">
      <sharedItems containsSemiMixedTypes="0" containsString="0" containsNumber="1" containsInteger="1" minValue="0" maxValue="1"/>
    </cacheField>
    <cacheField name="Fluorescense Integration Time" numFmtId="0">
      <sharedItems containsSemiMixedTypes="0" containsString="0" containsNumber="1" containsInteger="1" minValue="2000" maxValue="2000"/>
    </cacheField>
    <cacheField name="Fluorescense 690 Counts" numFmtId="0">
      <sharedItems containsSemiMixedTypes="0" containsString="0" containsNumber="1" containsInteger="1" minValue="889" maxValue="1943"/>
    </cacheField>
    <cacheField name="Fluorescense 590 Counts" numFmtId="0">
      <sharedItems containsSemiMixedTypes="0" containsString="0" containsNumber="1" containsInteger="1" minValue="2138" maxValue="2335"/>
    </cacheField>
    <cacheField name="Phosphorescense Integration Time" numFmtId="0">
      <sharedItems containsSemiMixedTypes="0" containsString="0" containsNumber="1" containsInteger="1" minValue="2000" maxValue="2000"/>
    </cacheField>
    <cacheField name="Phosphorescense 690 Counts" numFmtId="0">
      <sharedItems containsSemiMixedTypes="0" containsString="0" containsNumber="1" containsInteger="1" minValue="5" maxValue="10"/>
    </cacheField>
    <cacheField name="Phosphorescense 590 Counts" numFmtId="0">
      <sharedItems containsSemiMixedTypes="0" containsString="0" containsNumber="1" containsInteger="1" minValue="0" maxValue="1"/>
    </cacheField>
    <cacheField name="Target Type" numFmtId="0">
      <sharedItems containsMixedTypes="1" containsNumber="1" minValue="0" maxValue="1" count="7">
        <s v="leaf"/>
        <n v="1"/>
        <n v="0.8"/>
        <n v="0.6"/>
        <n v="0.4"/>
        <n v="0.2"/>
        <n v="0"/>
      </sharedItems>
    </cacheField>
    <cacheField name="Set" numFmtId="0">
      <sharedItems containsString="0" containsBlank="1" containsNumber="1" containsInteger="1" minValue="1" maxValue="8" count="9">
        <n v="1"/>
        <n v="2"/>
        <n v="3"/>
        <n v="4"/>
        <n v="5"/>
        <n v="6"/>
        <n v="7"/>
        <n v="8"/>
        <m u="1"/>
      </sharedItems>
    </cacheField>
    <cacheField name="order" numFmtId="0">
      <sharedItems containsSemiMixedTypes="0" containsString="0" containsNumber="1" containsInteger="1" minValue="4" maxValue="44"/>
    </cacheField>
    <cacheField name="data 690" numFmtId="0">
      <sharedItems containsSemiMixedTypes="0" containsString="0" containsNumber="1" containsInteger="1" minValue="31" maxValue="1075"/>
    </cacheField>
    <cacheField name="data 590" numFmtId="0">
      <sharedItems containsSemiMixedTypes="0" containsString="0" containsNumber="1" containsInteger="1" minValue="-4" maxValue="17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4">
  <r>
    <s v="2015-10-31T02:35:25.66"/>
    <n v="1000"/>
    <n v="3"/>
    <n v="1"/>
    <n v="1000"/>
    <n v="442"/>
    <n v="1064"/>
    <n v="1000"/>
    <n v="3"/>
    <n v="0"/>
    <n v="1000"/>
    <n v="827"/>
    <n v="1074"/>
    <n v="1000"/>
    <n v="4"/>
    <n v="0"/>
    <x v="0"/>
    <m/>
    <n v="5"/>
    <n v="385"/>
    <n v="10"/>
    <x v="0"/>
  </r>
  <r>
    <s v="2015-10-31T02:36:43.70"/>
    <n v="1000"/>
    <n v="3"/>
    <n v="1"/>
    <n v="1000"/>
    <n v="434"/>
    <n v="1065"/>
    <n v="1000"/>
    <n v="3"/>
    <n v="1"/>
    <n v="1000"/>
    <n v="831"/>
    <n v="1083"/>
    <n v="1000"/>
    <n v="4"/>
    <n v="1"/>
    <x v="0"/>
    <m/>
    <n v="6"/>
    <n v="397"/>
    <n v="18"/>
    <x v="0"/>
  </r>
  <r>
    <s v="2015-10-31T02:38:01.80"/>
    <n v="1000"/>
    <n v="3"/>
    <n v="1"/>
    <n v="1000"/>
    <n v="440"/>
    <n v="1070"/>
    <n v="1000"/>
    <n v="2"/>
    <n v="1"/>
    <n v="1000"/>
    <n v="858"/>
    <n v="1073"/>
    <n v="1000"/>
    <n v="3"/>
    <n v="0"/>
    <x v="0"/>
    <m/>
    <n v="7"/>
    <n v="418"/>
    <n v="3"/>
    <x v="0"/>
  </r>
  <r>
    <s v="2015-10-31T02:59:42.65"/>
    <n v="1000"/>
    <n v="3"/>
    <n v="0"/>
    <n v="1000"/>
    <n v="433"/>
    <n v="1059"/>
    <n v="1000"/>
    <n v="4"/>
    <n v="1"/>
    <n v="1000"/>
    <n v="490"/>
    <n v="1112"/>
    <n v="1000"/>
    <n v="2"/>
    <n v="0"/>
    <x v="1"/>
    <m/>
    <n v="9"/>
    <n v="57"/>
    <n v="53"/>
    <x v="1"/>
  </r>
  <r>
    <s v="2015-10-31T03:01:00.61"/>
    <n v="1000"/>
    <n v="3"/>
    <n v="0"/>
    <n v="1000"/>
    <n v="425"/>
    <n v="1072"/>
    <n v="1000"/>
    <n v="3"/>
    <n v="1"/>
    <n v="1000"/>
    <n v="483"/>
    <n v="1109"/>
    <n v="1000"/>
    <n v="3"/>
    <n v="0"/>
    <x v="1"/>
    <m/>
    <n v="10"/>
    <n v="58"/>
    <n v="37"/>
    <x v="1"/>
  </r>
  <r>
    <s v="2015-10-31T03:02:20.56"/>
    <n v="1000"/>
    <n v="2"/>
    <n v="0"/>
    <n v="1000"/>
    <n v="423"/>
    <n v="1059"/>
    <n v="1000"/>
    <n v="4"/>
    <n v="0"/>
    <n v="1000"/>
    <n v="490"/>
    <n v="1124"/>
    <n v="1000"/>
    <n v="3"/>
    <n v="0"/>
    <x v="1"/>
    <m/>
    <n v="11"/>
    <n v="67"/>
    <n v="65"/>
    <x v="1"/>
  </r>
  <r>
    <s v="2015-10-31T04:23:01.82"/>
    <n v="1000"/>
    <n v="3"/>
    <n v="0"/>
    <n v="1000"/>
    <n v="432"/>
    <n v="1074"/>
    <n v="1000"/>
    <n v="2"/>
    <n v="1"/>
    <n v="1000"/>
    <n v="526"/>
    <n v="1162"/>
    <n v="1000"/>
    <n v="4"/>
    <n v="0"/>
    <x v="1"/>
    <m/>
    <n v="39"/>
    <n v="94"/>
    <n v="88"/>
    <x v="2"/>
  </r>
  <r>
    <s v="2015-10-31T04:24:19.86"/>
    <n v="1000"/>
    <n v="3"/>
    <n v="0"/>
    <n v="1000"/>
    <n v="423"/>
    <n v="1060"/>
    <n v="1000"/>
    <n v="2"/>
    <n v="1"/>
    <n v="1000"/>
    <n v="529"/>
    <n v="1149"/>
    <n v="1000"/>
    <n v="3"/>
    <n v="1"/>
    <x v="1"/>
    <m/>
    <n v="40"/>
    <n v="106"/>
    <n v="89"/>
    <x v="2"/>
  </r>
  <r>
    <s v="2015-10-31T04:25:37.86"/>
    <n v="1000"/>
    <n v="4"/>
    <n v="1"/>
    <n v="1000"/>
    <n v="433"/>
    <n v="1079"/>
    <n v="1000"/>
    <n v="3"/>
    <n v="0"/>
    <n v="1000"/>
    <n v="531"/>
    <n v="1176"/>
    <n v="1000"/>
    <n v="3"/>
    <n v="0"/>
    <x v="1"/>
    <m/>
    <n v="41"/>
    <n v="98"/>
    <n v="97"/>
    <x v="2"/>
  </r>
  <r>
    <s v="2015-10-31T03:16:41.95"/>
    <n v="1000"/>
    <n v="2"/>
    <n v="0"/>
    <n v="1000"/>
    <n v="425"/>
    <n v="1083"/>
    <n v="1000"/>
    <n v="2"/>
    <n v="0"/>
    <n v="1000"/>
    <n v="542"/>
    <n v="1139"/>
    <n v="1000"/>
    <n v="2"/>
    <n v="1"/>
    <x v="2"/>
    <m/>
    <n v="15"/>
    <n v="117"/>
    <n v="56"/>
    <x v="3"/>
  </r>
  <r>
    <s v="2015-10-31T03:17:59.85"/>
    <n v="1000"/>
    <n v="3"/>
    <n v="0"/>
    <n v="1000"/>
    <n v="430"/>
    <n v="1074"/>
    <n v="1000"/>
    <n v="4"/>
    <n v="1"/>
    <n v="1000"/>
    <n v="528"/>
    <n v="1159"/>
    <n v="1000"/>
    <n v="3"/>
    <n v="0"/>
    <x v="2"/>
    <m/>
    <n v="16"/>
    <n v="98"/>
    <n v="85"/>
    <x v="3"/>
  </r>
  <r>
    <s v="2015-10-31T03:19:17.91"/>
    <n v="1000"/>
    <n v="2"/>
    <n v="0"/>
    <n v="1000"/>
    <n v="425"/>
    <n v="1065"/>
    <n v="1000"/>
    <n v="2"/>
    <n v="1"/>
    <n v="1000"/>
    <n v="523"/>
    <n v="1153"/>
    <n v="1000"/>
    <n v="3"/>
    <n v="0"/>
    <x v="2"/>
    <m/>
    <n v="17"/>
    <n v="98"/>
    <n v="88"/>
    <x v="3"/>
  </r>
  <r>
    <s v="2015-10-31T03:34:10.20"/>
    <n v="1000"/>
    <n v="2"/>
    <n v="1"/>
    <n v="1000"/>
    <n v="431"/>
    <n v="1075"/>
    <n v="1000"/>
    <n v="4"/>
    <n v="0"/>
    <n v="1000"/>
    <n v="506"/>
    <n v="1161"/>
    <n v="1000"/>
    <n v="3"/>
    <n v="0"/>
    <x v="3"/>
    <m/>
    <n v="21"/>
    <n v="75"/>
    <n v="86"/>
    <x v="4"/>
  </r>
  <r>
    <s v="2015-10-31T03:35:28.21"/>
    <n v="1000"/>
    <n v="2"/>
    <n v="1"/>
    <n v="1000"/>
    <n v="432"/>
    <n v="1065"/>
    <n v="1000"/>
    <n v="2"/>
    <n v="1"/>
    <n v="1000"/>
    <n v="518"/>
    <n v="1136"/>
    <n v="1000"/>
    <n v="3"/>
    <n v="0"/>
    <x v="3"/>
    <m/>
    <n v="22"/>
    <n v="86"/>
    <n v="71"/>
    <x v="4"/>
  </r>
  <r>
    <s v="2015-10-31T03:36:46.17"/>
    <n v="1000"/>
    <n v="3"/>
    <n v="1"/>
    <n v="1000"/>
    <n v="437"/>
    <n v="1083"/>
    <n v="1000"/>
    <n v="4"/>
    <n v="0"/>
    <n v="1000"/>
    <n v="519"/>
    <n v="1157"/>
    <n v="1000"/>
    <n v="4"/>
    <n v="1"/>
    <x v="3"/>
    <m/>
    <n v="23"/>
    <n v="82"/>
    <n v="74"/>
    <x v="4"/>
  </r>
  <r>
    <s v="2015-10-31T03:49:26.93"/>
    <n v="1000"/>
    <n v="4"/>
    <n v="0"/>
    <n v="1000"/>
    <n v="433"/>
    <n v="1087"/>
    <n v="1000"/>
    <n v="3"/>
    <n v="0"/>
    <n v="1000"/>
    <n v="503"/>
    <n v="1158"/>
    <n v="1000"/>
    <n v="3"/>
    <n v="0"/>
    <x v="4"/>
    <m/>
    <n v="27"/>
    <n v="70"/>
    <n v="71"/>
    <x v="5"/>
  </r>
  <r>
    <s v="2015-10-31T03:50:45.13"/>
    <n v="1000"/>
    <n v="3"/>
    <n v="1"/>
    <n v="1000"/>
    <n v="444"/>
    <n v="1071"/>
    <n v="1000"/>
    <n v="3"/>
    <n v="1"/>
    <n v="1000"/>
    <n v="490"/>
    <n v="1139"/>
    <n v="1000"/>
    <n v="3"/>
    <n v="0"/>
    <x v="4"/>
    <m/>
    <n v="28"/>
    <n v="46"/>
    <n v="68"/>
    <x v="5"/>
  </r>
  <r>
    <s v="2015-10-31T03:52:03.37"/>
    <n v="1000"/>
    <n v="2"/>
    <n v="0"/>
    <n v="1000"/>
    <n v="436"/>
    <n v="1077"/>
    <n v="1000"/>
    <n v="5"/>
    <n v="0"/>
    <n v="1000"/>
    <n v="506"/>
    <n v="1149"/>
    <n v="1000"/>
    <n v="2"/>
    <n v="0"/>
    <x v="4"/>
    <m/>
    <n v="29"/>
    <n v="70"/>
    <n v="72"/>
    <x v="5"/>
  </r>
  <r>
    <s v="2015-10-31T04:05:42.74"/>
    <n v="1000"/>
    <n v="3"/>
    <n v="0"/>
    <n v="1000"/>
    <n v="437"/>
    <n v="1079"/>
    <n v="1000"/>
    <n v="3"/>
    <n v="0"/>
    <n v="1000"/>
    <n v="471"/>
    <n v="1122"/>
    <n v="1000"/>
    <n v="3"/>
    <n v="0"/>
    <x v="5"/>
    <m/>
    <n v="33"/>
    <n v="34"/>
    <n v="43"/>
    <x v="6"/>
  </r>
  <r>
    <s v="2015-10-31T04:07:00.69"/>
    <n v="1000"/>
    <n v="3"/>
    <n v="0"/>
    <n v="1000"/>
    <n v="432"/>
    <n v="1072"/>
    <n v="1000"/>
    <n v="3"/>
    <n v="0"/>
    <n v="1000"/>
    <n v="472"/>
    <n v="1133"/>
    <n v="1000"/>
    <n v="2"/>
    <n v="0"/>
    <x v="5"/>
    <m/>
    <n v="34"/>
    <n v="40"/>
    <n v="61"/>
    <x v="6"/>
  </r>
  <r>
    <s v="2015-10-31T04:08:18.68"/>
    <n v="1000"/>
    <n v="2"/>
    <n v="0"/>
    <n v="1000"/>
    <n v="428"/>
    <n v="1069"/>
    <n v="1000"/>
    <n v="4"/>
    <n v="0"/>
    <n v="1000"/>
    <n v="473"/>
    <n v="1113"/>
    <n v="1000"/>
    <n v="3"/>
    <n v="0"/>
    <x v="5"/>
    <m/>
    <n v="35"/>
    <n v="45"/>
    <n v="44"/>
    <x v="6"/>
  </r>
  <r>
    <s v="2015-10-31T02:10:52.84"/>
    <n v="1000"/>
    <n v="3"/>
    <n v="0"/>
    <n v="1000"/>
    <n v="439"/>
    <n v="1072"/>
    <n v="1000"/>
    <n v="3"/>
    <n v="0"/>
    <n v="1000"/>
    <n v="437"/>
    <n v="1102"/>
    <n v="1000"/>
    <n v="3"/>
    <n v="1"/>
    <x v="6"/>
    <m/>
    <n v="1"/>
    <n v="-2"/>
    <n v="30"/>
    <x v="7"/>
  </r>
  <r>
    <s v="2015-10-31T02:12:10.84"/>
    <n v="1000"/>
    <n v="3"/>
    <n v="1"/>
    <n v="1000"/>
    <n v="437"/>
    <n v="1062"/>
    <n v="1000"/>
    <n v="3"/>
    <n v="0"/>
    <n v="1000"/>
    <n v="437"/>
    <n v="1101"/>
    <n v="1000"/>
    <n v="6"/>
    <n v="0"/>
    <x v="6"/>
    <m/>
    <n v="2"/>
    <n v="0"/>
    <n v="39"/>
    <x v="7"/>
  </r>
  <r>
    <s v="2015-10-31T02:13:28.84"/>
    <n v="1000"/>
    <n v="3"/>
    <n v="0"/>
    <n v="1000"/>
    <n v="435"/>
    <n v="1079"/>
    <n v="1000"/>
    <n v="2"/>
    <n v="0"/>
    <n v="1000"/>
    <n v="439"/>
    <n v="1080"/>
    <n v="1000"/>
    <n v="4"/>
    <n v="0"/>
    <x v="6"/>
    <m/>
    <n v="3"/>
    <n v="4"/>
    <n v="1"/>
    <x v="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4">
  <r>
    <s v="2015-10-31T02:39:24.82"/>
    <n v="2000"/>
    <n v="7"/>
    <n v="0"/>
    <n v="2000"/>
    <n v="868"/>
    <n v="2142"/>
    <n v="2000"/>
    <n v="7"/>
    <n v="1"/>
    <n v="2000"/>
    <n v="1943"/>
    <n v="2138"/>
    <n v="2000"/>
    <n v="8"/>
    <n v="0"/>
    <x v="0"/>
    <x v="0"/>
    <n v="8"/>
    <n v="1075"/>
    <n v="-4"/>
  </r>
  <r>
    <s v="2015-10-31T02:39:24.82"/>
    <n v="2000"/>
    <n v="7"/>
    <n v="0"/>
    <n v="2000"/>
    <n v="868"/>
    <n v="2142"/>
    <n v="2000"/>
    <n v="7"/>
    <n v="1"/>
    <n v="2000"/>
    <n v="1943"/>
    <n v="2138"/>
    <n v="2000"/>
    <n v="8"/>
    <n v="0"/>
    <x v="0"/>
    <x v="0"/>
    <n v="8"/>
    <n v="1075"/>
    <n v="-4"/>
  </r>
  <r>
    <s v="2015-10-31T02:39:24.82"/>
    <n v="2000"/>
    <n v="7"/>
    <n v="0"/>
    <n v="2000"/>
    <n v="868"/>
    <n v="2142"/>
    <n v="2000"/>
    <n v="7"/>
    <n v="1"/>
    <n v="2000"/>
    <n v="1943"/>
    <n v="2138"/>
    <n v="2000"/>
    <n v="8"/>
    <n v="0"/>
    <x v="0"/>
    <x v="0"/>
    <n v="8"/>
    <n v="1075"/>
    <n v="-4"/>
  </r>
  <r>
    <s v="2015-10-31T04:27:00.88"/>
    <n v="2000"/>
    <n v="6"/>
    <n v="1"/>
    <n v="2000"/>
    <n v="888"/>
    <n v="2144"/>
    <n v="2000"/>
    <n v="7"/>
    <n v="0"/>
    <n v="2000"/>
    <n v="1059"/>
    <n v="2323"/>
    <n v="2000"/>
    <n v="7"/>
    <n v="1"/>
    <x v="1"/>
    <x v="1"/>
    <n v="42"/>
    <n v="171"/>
    <n v="179"/>
  </r>
  <r>
    <s v="2015-10-31T04:29:47.13"/>
    <n v="2000"/>
    <n v="6"/>
    <n v="1"/>
    <n v="2000"/>
    <n v="861"/>
    <n v="2132"/>
    <n v="2000"/>
    <n v="8"/>
    <n v="0"/>
    <n v="2000"/>
    <n v="1047"/>
    <n v="2307"/>
    <n v="2000"/>
    <n v="7"/>
    <n v="0"/>
    <x v="1"/>
    <x v="1"/>
    <n v="44"/>
    <n v="186"/>
    <n v="175"/>
  </r>
  <r>
    <s v="2015-10-31T04:28:24.69"/>
    <n v="2000"/>
    <n v="7"/>
    <n v="0"/>
    <n v="2000"/>
    <n v="854"/>
    <n v="2138"/>
    <n v="2000"/>
    <n v="8"/>
    <n v="0"/>
    <n v="2000"/>
    <n v="1054"/>
    <n v="2295"/>
    <n v="2000"/>
    <n v="9"/>
    <n v="0"/>
    <x v="1"/>
    <x v="1"/>
    <n v="43"/>
    <n v="200"/>
    <n v="157"/>
  </r>
  <r>
    <s v="2015-10-31T03:06:29.90"/>
    <n v="2000"/>
    <n v="6"/>
    <n v="0"/>
    <n v="2000"/>
    <n v="850"/>
    <n v="2126"/>
    <n v="2000"/>
    <n v="6"/>
    <n v="0"/>
    <n v="2000"/>
    <n v="973"/>
    <n v="2242"/>
    <n v="2000"/>
    <n v="7"/>
    <n v="0"/>
    <x v="1"/>
    <x v="2"/>
    <n v="14"/>
    <n v="123"/>
    <n v="116"/>
  </r>
  <r>
    <s v="2015-10-31T03:05:06.79"/>
    <n v="2000"/>
    <n v="7"/>
    <n v="1"/>
    <n v="2000"/>
    <n v="877"/>
    <n v="2116"/>
    <n v="2000"/>
    <n v="7"/>
    <n v="0"/>
    <n v="2000"/>
    <n v="955"/>
    <n v="2225"/>
    <n v="2000"/>
    <n v="7"/>
    <n v="0"/>
    <x v="1"/>
    <x v="2"/>
    <n v="13"/>
    <n v="78"/>
    <n v="109"/>
  </r>
  <r>
    <s v="2015-10-31T03:03:43.54"/>
    <n v="2000"/>
    <n v="6"/>
    <n v="0"/>
    <n v="2000"/>
    <n v="855"/>
    <n v="2124"/>
    <n v="2000"/>
    <n v="6"/>
    <n v="0"/>
    <n v="2000"/>
    <n v="983"/>
    <n v="2221"/>
    <n v="2000"/>
    <n v="6"/>
    <n v="1"/>
    <x v="1"/>
    <x v="2"/>
    <n v="12"/>
    <n v="128"/>
    <n v="97"/>
  </r>
  <r>
    <s v="2015-10-31T03:20:40.14"/>
    <n v="2000"/>
    <n v="7"/>
    <n v="0"/>
    <n v="2000"/>
    <n v="872"/>
    <n v="2154"/>
    <n v="2000"/>
    <n v="6"/>
    <n v="0"/>
    <n v="2000"/>
    <n v="1065"/>
    <n v="2333"/>
    <n v="2000"/>
    <n v="7"/>
    <n v="0"/>
    <x v="2"/>
    <x v="3"/>
    <n v="18"/>
    <n v="193"/>
    <n v="179"/>
  </r>
  <r>
    <s v="2015-10-31T03:23:26.42"/>
    <n v="2000"/>
    <n v="7"/>
    <n v="0"/>
    <n v="2000"/>
    <n v="871"/>
    <n v="2171"/>
    <n v="2000"/>
    <n v="7"/>
    <n v="0"/>
    <n v="2000"/>
    <n v="1069"/>
    <n v="2335"/>
    <n v="2000"/>
    <n v="7"/>
    <n v="0"/>
    <x v="2"/>
    <x v="3"/>
    <n v="20"/>
    <n v="198"/>
    <n v="164"/>
  </r>
  <r>
    <s v="2015-10-31T03:22:03.35"/>
    <n v="2000"/>
    <n v="6"/>
    <n v="0"/>
    <n v="2000"/>
    <n v="870"/>
    <n v="2162"/>
    <n v="2000"/>
    <n v="7"/>
    <n v="0"/>
    <n v="2000"/>
    <n v="1053"/>
    <n v="2316"/>
    <n v="2000"/>
    <n v="6"/>
    <n v="0"/>
    <x v="2"/>
    <x v="3"/>
    <n v="19"/>
    <n v="183"/>
    <n v="154"/>
  </r>
  <r>
    <s v="2015-10-31T03:40:55.26"/>
    <n v="2000"/>
    <n v="6"/>
    <n v="0"/>
    <n v="2000"/>
    <n v="859"/>
    <n v="2117"/>
    <n v="2000"/>
    <n v="7"/>
    <n v="0"/>
    <n v="2000"/>
    <n v="1046"/>
    <n v="2291"/>
    <n v="2000"/>
    <n v="7"/>
    <n v="0"/>
    <x v="3"/>
    <x v="4"/>
    <n v="26"/>
    <n v="187"/>
    <n v="174"/>
  </r>
  <r>
    <s v="2015-10-31T03:39:32.21"/>
    <n v="2000"/>
    <n v="6"/>
    <n v="0"/>
    <n v="2000"/>
    <n v="886"/>
    <n v="2132"/>
    <n v="2000"/>
    <n v="7"/>
    <n v="0"/>
    <n v="2000"/>
    <n v="1029"/>
    <n v="2295"/>
    <n v="2000"/>
    <n v="6"/>
    <n v="1"/>
    <x v="3"/>
    <x v="4"/>
    <n v="25"/>
    <n v="143"/>
    <n v="163"/>
  </r>
  <r>
    <s v="2015-10-31T03:38:09.16"/>
    <n v="2000"/>
    <n v="8"/>
    <n v="0"/>
    <n v="2000"/>
    <n v="868"/>
    <n v="2152"/>
    <n v="2000"/>
    <n v="6"/>
    <n v="0"/>
    <n v="2000"/>
    <n v="1044"/>
    <n v="2301"/>
    <n v="2000"/>
    <n v="7"/>
    <n v="0"/>
    <x v="3"/>
    <x v="4"/>
    <n v="24"/>
    <n v="176"/>
    <n v="149"/>
  </r>
  <r>
    <s v="2015-10-31T03:54:49.91"/>
    <n v="2000"/>
    <n v="6"/>
    <n v="0"/>
    <n v="2000"/>
    <n v="865"/>
    <n v="2140"/>
    <n v="2000"/>
    <n v="5"/>
    <n v="0"/>
    <n v="2000"/>
    <n v="1015"/>
    <n v="2318"/>
    <n v="2000"/>
    <n v="7"/>
    <n v="1"/>
    <x v="4"/>
    <x v="5"/>
    <n v="31"/>
    <n v="150"/>
    <n v="178"/>
  </r>
  <r>
    <s v="2015-10-31T03:53:26.57"/>
    <n v="2000"/>
    <n v="7"/>
    <n v="0"/>
    <n v="2000"/>
    <n v="889"/>
    <n v="2147"/>
    <n v="2000"/>
    <n v="6"/>
    <n v="1"/>
    <n v="2000"/>
    <n v="1029"/>
    <n v="2321"/>
    <n v="2000"/>
    <n v="10"/>
    <n v="0"/>
    <x v="4"/>
    <x v="5"/>
    <n v="30"/>
    <n v="140"/>
    <n v="174"/>
  </r>
  <r>
    <s v="2015-10-31T03:56:13.29"/>
    <n v="2000"/>
    <n v="6"/>
    <n v="0"/>
    <n v="2000"/>
    <n v="883"/>
    <n v="2167"/>
    <n v="2000"/>
    <n v="5"/>
    <n v="0"/>
    <n v="2000"/>
    <n v="1029"/>
    <n v="2327"/>
    <n v="2000"/>
    <n v="5"/>
    <n v="1"/>
    <x v="4"/>
    <x v="5"/>
    <n v="32"/>
    <n v="146"/>
    <n v="160"/>
  </r>
  <r>
    <s v="2015-10-31T04:12:28.56"/>
    <n v="2000"/>
    <n v="6"/>
    <n v="0"/>
    <n v="2000"/>
    <n v="869"/>
    <n v="2132"/>
    <n v="2000"/>
    <n v="7"/>
    <n v="0"/>
    <n v="2000"/>
    <n v="956"/>
    <n v="2272"/>
    <n v="2000"/>
    <n v="6"/>
    <n v="0"/>
    <x v="5"/>
    <x v="6"/>
    <n v="38"/>
    <n v="87"/>
    <n v="140"/>
  </r>
  <r>
    <s v="2015-10-31T04:11:04.88"/>
    <n v="2000"/>
    <n v="8"/>
    <n v="0"/>
    <n v="2000"/>
    <n v="851"/>
    <n v="2137"/>
    <n v="2000"/>
    <n v="6"/>
    <n v="0"/>
    <n v="2000"/>
    <n v="956"/>
    <n v="2261"/>
    <n v="2000"/>
    <n v="8"/>
    <n v="1"/>
    <x v="5"/>
    <x v="6"/>
    <n v="37"/>
    <n v="105"/>
    <n v="124"/>
  </r>
  <r>
    <s v="2015-10-31T04:09:41.66"/>
    <n v="2000"/>
    <n v="8"/>
    <n v="0"/>
    <n v="2000"/>
    <n v="861"/>
    <n v="2176"/>
    <n v="2000"/>
    <n v="7"/>
    <n v="0"/>
    <n v="2000"/>
    <n v="951"/>
    <n v="2283"/>
    <n v="2000"/>
    <n v="7"/>
    <n v="1"/>
    <x v="5"/>
    <x v="6"/>
    <n v="36"/>
    <n v="90"/>
    <n v="107"/>
  </r>
  <r>
    <s v="2015-10-31T02:14:51.81"/>
    <n v="2000"/>
    <n v="8"/>
    <n v="1"/>
    <n v="2000"/>
    <n v="858"/>
    <n v="2128"/>
    <n v="2000"/>
    <n v="8"/>
    <n v="0"/>
    <n v="2000"/>
    <n v="889"/>
    <n v="2178"/>
    <n v="2000"/>
    <n v="7"/>
    <n v="1"/>
    <x v="6"/>
    <x v="7"/>
    <n v="4"/>
    <n v="31"/>
    <n v="50"/>
  </r>
  <r>
    <s v="2015-10-31T02:14:51.81"/>
    <n v="2000"/>
    <n v="8"/>
    <n v="1"/>
    <n v="2000"/>
    <n v="858"/>
    <n v="2128"/>
    <n v="2000"/>
    <n v="8"/>
    <n v="0"/>
    <n v="2000"/>
    <n v="889"/>
    <n v="2178"/>
    <n v="2000"/>
    <n v="7"/>
    <n v="1"/>
    <x v="6"/>
    <x v="7"/>
    <n v="4"/>
    <n v="31"/>
    <n v="50"/>
  </r>
  <r>
    <s v="2015-10-31T02:14:51.81"/>
    <n v="2000"/>
    <n v="8"/>
    <n v="1"/>
    <n v="2000"/>
    <n v="858"/>
    <n v="2128"/>
    <n v="2000"/>
    <n v="8"/>
    <n v="0"/>
    <n v="2000"/>
    <n v="889"/>
    <n v="2178"/>
    <n v="2000"/>
    <n v="7"/>
    <n v="1"/>
    <x v="6"/>
    <x v="7"/>
    <n v="4"/>
    <n v="31"/>
    <n v="5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9" cacheId="9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gridDropZones="1" multipleFieldFilters="0">
  <location ref="T5:W14" firstHeaderRow="1" firstDataRow="2" firstDataCol="2"/>
  <pivotFields count="22"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 defaultSubtotal="0">
      <items count="7">
        <item x="6"/>
        <item x="5"/>
        <item x="4"/>
        <item x="3"/>
        <item x="2"/>
        <item x="1"/>
        <item x="0"/>
      </items>
    </pivotField>
    <pivotField compact="0" outline="0" showAll="0"/>
    <pivotField compact="0" outline="0" showAll="0"/>
    <pivotField dataField="1" compact="0" outline="0" showAll="0"/>
    <pivotField dataField="1" compact="0" outline="0" showAll="0"/>
    <pivotField axis="axisRow" compact="0" outline="0" showAll="0" defaultSubtotal="0">
      <items count="8">
        <item x="0"/>
        <item h="1" x="1"/>
        <item x="2"/>
        <item x="3"/>
        <item x="4"/>
        <item x="5"/>
        <item x="6"/>
        <item x="7"/>
      </items>
    </pivotField>
  </pivotFields>
  <rowFields count="2">
    <field x="21"/>
    <field x="16"/>
  </rowFields>
  <rowItems count="8">
    <i>
      <x/>
      <x v="6"/>
    </i>
    <i>
      <x v="2"/>
      <x v="5"/>
    </i>
    <i>
      <x v="3"/>
      <x v="4"/>
    </i>
    <i>
      <x v="4"/>
      <x v="3"/>
    </i>
    <i>
      <x v="5"/>
      <x v="2"/>
    </i>
    <i>
      <x v="6"/>
      <x v="1"/>
    </i>
    <i>
      <x v="7"/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Count of data 690" fld="19" subtotal="count" baseField="16" baseItem="6"/>
    <dataField name="Count of data 590" fld="20" subtotal="count" baseField="16" baseItem="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8" cacheId="9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gridDropZones="1" multipleFieldFilters="0">
  <location ref="N5:Q14" firstHeaderRow="1" firstDataRow="2" firstDataCol="2"/>
  <pivotFields count="22"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 defaultSubtotal="0">
      <items count="7">
        <item x="6"/>
        <item x="5"/>
        <item x="4"/>
        <item x="3"/>
        <item x="2"/>
        <item x="1"/>
        <item x="0"/>
      </items>
    </pivotField>
    <pivotField compact="0" outline="0" showAll="0"/>
    <pivotField compact="0" outline="0" showAll="0"/>
    <pivotField dataField="1" compact="0" outline="0" showAll="0"/>
    <pivotField dataField="1" compact="0" outline="0" showAll="0"/>
    <pivotField axis="axisRow" compact="0" outline="0" showAll="0" defaultSubtotal="0">
      <items count="8">
        <item x="0"/>
        <item h="1" x="1"/>
        <item x="2"/>
        <item x="3"/>
        <item x="4"/>
        <item x="5"/>
        <item x="6"/>
        <item x="7"/>
      </items>
    </pivotField>
  </pivotFields>
  <rowFields count="2">
    <field x="21"/>
    <field x="16"/>
  </rowFields>
  <rowItems count="8">
    <i>
      <x/>
      <x v="6"/>
    </i>
    <i>
      <x v="2"/>
      <x v="5"/>
    </i>
    <i>
      <x v="3"/>
      <x v="4"/>
    </i>
    <i>
      <x v="4"/>
      <x v="3"/>
    </i>
    <i>
      <x v="5"/>
      <x v="2"/>
    </i>
    <i>
      <x v="6"/>
      <x v="1"/>
    </i>
    <i>
      <x v="7"/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StdDev of data 690" fld="19" subtotal="stdDev" baseField="16" baseItem="6"/>
    <dataField name="StdDev of data 590" fld="20" subtotal="stdDev" baseField="16" baseItem="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5" cacheId="9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gridDropZones="1" multipleFieldFilters="0">
  <location ref="H5:K14" firstHeaderRow="1" firstDataRow="2" firstDataCol="2"/>
  <pivotFields count="22"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 defaultSubtotal="0">
      <items count="7">
        <item x="6"/>
        <item x="5"/>
        <item x="4"/>
        <item x="3"/>
        <item x="2"/>
        <item x="1"/>
        <item x="0"/>
      </items>
    </pivotField>
    <pivotField compact="0" outline="0" showAll="0"/>
    <pivotField compact="0" outline="0" showAll="0"/>
    <pivotField dataField="1" compact="0" outline="0" showAll="0"/>
    <pivotField dataField="1" compact="0" outline="0" showAll="0"/>
    <pivotField axis="axisRow" compact="0" outline="0" showAll="0" defaultSubtotal="0">
      <items count="8">
        <item x="0"/>
        <item h="1" x="1"/>
        <item x="2"/>
        <item x="3"/>
        <item x="4"/>
        <item x="5"/>
        <item x="6"/>
        <item x="7"/>
      </items>
    </pivotField>
  </pivotFields>
  <rowFields count="2">
    <field x="21"/>
    <field x="16"/>
  </rowFields>
  <rowItems count="8">
    <i>
      <x/>
      <x v="6"/>
    </i>
    <i>
      <x v="2"/>
      <x v="5"/>
    </i>
    <i>
      <x v="3"/>
      <x v="4"/>
    </i>
    <i>
      <x v="4"/>
      <x v="3"/>
    </i>
    <i>
      <x v="5"/>
      <x v="2"/>
    </i>
    <i>
      <x v="6"/>
      <x v="1"/>
    </i>
    <i>
      <x v="7"/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Average of data 690" fld="19" subtotal="average" baseField="21" baseItem="0"/>
    <dataField name="Average of data 590" fld="20" subtotal="average" baseField="2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PivotTable2" cacheId="9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gridDropZones="1" multipleFieldFilters="0">
  <location ref="A25:C34" firstHeaderRow="1" firstDataRow="2" firstDataCol="1"/>
  <pivotFields count="22"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 sortType="descending" defaultSubtotal="0">
      <items count="7">
        <item x="0"/>
        <item x="1"/>
        <item x="2"/>
        <item x="3"/>
        <item x="4"/>
        <item x="5"/>
        <item x="6"/>
      </items>
    </pivotField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</pivotFields>
  <rowFields count="1">
    <field x="16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-2"/>
  </colFields>
  <colItems count="2">
    <i>
      <x/>
    </i>
    <i i="1">
      <x v="1"/>
    </i>
  </colItems>
  <dataFields count="2">
    <dataField name="Average of data 690" fld="19" subtotal="average" baseField="21" baseItem="0"/>
    <dataField name="Average of data 590" fld="20" subtotal="average" baseField="2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PivotTable1" cacheId="9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gridDropZones="1" multipleFieldFilters="0">
  <location ref="A3:D13" firstHeaderRow="1" firstDataRow="2" firstDataCol="2"/>
  <pivotFields count="22"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 defaultSubtotal="0">
      <items count="7">
        <item x="6"/>
        <item x="5"/>
        <item x="4"/>
        <item x="3"/>
        <item x="2"/>
        <item x="1"/>
        <item x="0"/>
      </items>
    </pivotField>
    <pivotField compact="0" outline="0" showAll="0"/>
    <pivotField compact="0" outline="0" showAll="0"/>
    <pivotField dataField="1" compact="0" outline="0" showAll="0"/>
    <pivotField dataField="1" compact="0" outline="0" showAll="0"/>
    <pivotField axis="axisRow" compact="0" outline="0" showAll="0" defaultSubtotal="0">
      <items count="8">
        <item x="0"/>
        <item x="1"/>
        <item x="2"/>
        <item x="3"/>
        <item x="4"/>
        <item x="5"/>
        <item x="6"/>
        <item x="7"/>
      </items>
    </pivotField>
  </pivotFields>
  <rowFields count="2">
    <field x="21"/>
    <field x="16"/>
  </rowFields>
  <rowItems count="9">
    <i>
      <x/>
      <x v="6"/>
    </i>
    <i>
      <x v="1"/>
      <x v="5"/>
    </i>
    <i>
      <x v="2"/>
      <x v="5"/>
    </i>
    <i>
      <x v="3"/>
      <x v="4"/>
    </i>
    <i>
      <x v="4"/>
      <x v="3"/>
    </i>
    <i>
      <x v="5"/>
      <x v="2"/>
    </i>
    <i>
      <x v="6"/>
      <x v="1"/>
    </i>
    <i>
      <x v="7"/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Average of data 690" fld="19" subtotal="average" baseField="21" baseItem="0"/>
    <dataField name="Average of data 590" fld="20" subtotal="average" baseField="2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PivotTable7" cacheId="18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gridDropZones="1" multipleFieldFilters="0">
  <location ref="A37:D46" firstHeaderRow="1" firstDataRow="2" firstDataCol="2"/>
  <pivotFields count="21"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 sortType="descending" defaultSubtotal="0">
      <items count="7">
        <item x="0"/>
        <item x="1"/>
        <item x="2"/>
        <item x="3"/>
        <item x="4"/>
        <item x="5"/>
        <item x="6"/>
      </items>
    </pivotField>
    <pivotField axis="axisRow" compact="0" outline="0" showAll="0">
      <items count="10">
        <item m="1" x="8"/>
        <item x="0"/>
        <item x="1"/>
        <item h="1" x="2"/>
        <item x="3"/>
        <item x="4"/>
        <item x="5"/>
        <item x="6"/>
        <item x="7"/>
        <item t="default"/>
      </items>
    </pivotField>
    <pivotField compact="0" outline="0" showAll="0"/>
    <pivotField dataField="1" compact="0" outline="0" showAll="0"/>
    <pivotField dataField="1" compact="0" outline="0" showAll="0"/>
  </pivotFields>
  <rowFields count="2">
    <field x="16"/>
    <field x="17"/>
  </rowFields>
  <rowItems count="8">
    <i>
      <x/>
      <x v="1"/>
    </i>
    <i>
      <x v="1"/>
      <x v="2"/>
    </i>
    <i>
      <x v="2"/>
      <x v="4"/>
    </i>
    <i>
      <x v="3"/>
      <x v="5"/>
    </i>
    <i>
      <x v="4"/>
      <x v="6"/>
    </i>
    <i>
      <x v="5"/>
      <x v="7"/>
    </i>
    <i>
      <x v="6"/>
      <x v="8"/>
    </i>
    <i t="grand">
      <x/>
    </i>
  </rowItems>
  <colFields count="1">
    <field x="-2"/>
  </colFields>
  <colItems count="2">
    <i>
      <x/>
    </i>
    <i i="1">
      <x v="1"/>
    </i>
  </colItems>
  <dataFields count="2">
    <dataField name="StdDev of data 690" fld="19" subtotal="stdDev" baseField="17" baseItem="1"/>
    <dataField name="StdDev of data 590" fld="20" subtotal="stdDev" baseField="17" baseItem="1"/>
  </dataFields>
  <formats count="1">
    <format dxfId="2">
      <pivotArea outline="0" collapsedLevelsAreSubtotals="1" fieldPosition="0">
        <references count="2">
          <reference field="16" count="1" selected="0">
            <x v="1"/>
          </reference>
          <reference field="17" count="1" selected="0"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PivotTable6" cacheId="18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gridDropZones="1" multipleFieldFilters="0">
  <location ref="A21:D30" firstHeaderRow="1" firstDataRow="2" firstDataCol="2"/>
  <pivotFields count="21"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 sortType="descending" defaultSubtotal="0">
      <items count="7">
        <item x="0"/>
        <item x="1"/>
        <item x="2"/>
        <item x="3"/>
        <item x="4"/>
        <item x="5"/>
        <item x="6"/>
      </items>
    </pivotField>
    <pivotField axis="axisRow" compact="0" outline="0" showAll="0">
      <items count="10">
        <item m="1" x="8"/>
        <item x="0"/>
        <item x="1"/>
        <item h="1" x="2"/>
        <item x="3"/>
        <item x="4"/>
        <item x="5"/>
        <item x="6"/>
        <item x="7"/>
        <item t="default"/>
      </items>
    </pivotField>
    <pivotField compact="0" outline="0" showAll="0"/>
    <pivotField dataField="1" compact="0" outline="0" showAll="0"/>
    <pivotField dataField="1" compact="0" outline="0" showAll="0"/>
  </pivotFields>
  <rowFields count="2">
    <field x="16"/>
    <field x="17"/>
  </rowFields>
  <rowItems count="8">
    <i>
      <x/>
      <x v="1"/>
    </i>
    <i>
      <x v="1"/>
      <x v="2"/>
    </i>
    <i>
      <x v="2"/>
      <x v="4"/>
    </i>
    <i>
      <x v="3"/>
      <x v="5"/>
    </i>
    <i>
      <x v="4"/>
      <x v="6"/>
    </i>
    <i>
      <x v="5"/>
      <x v="7"/>
    </i>
    <i>
      <x v="6"/>
      <x v="8"/>
    </i>
    <i t="grand">
      <x/>
    </i>
  </rowItems>
  <colFields count="1">
    <field x="-2"/>
  </colFields>
  <colItems count="2">
    <i>
      <x/>
    </i>
    <i i="1">
      <x v="1"/>
    </i>
  </colItems>
  <dataFields count="2">
    <dataField name="Average of data 690" fld="19" subtotal="average" baseField="17" baseItem="8"/>
    <dataField name="Average of data 590" fld="20" subtotal="average" baseField="17" baseItem="8"/>
  </dataFields>
  <formats count="1">
    <format dxfId="4">
      <pivotArea outline="0" collapsedLevelsAreSubtotals="1" fieldPosition="0">
        <references count="2">
          <reference field="16" count="1" selected="0">
            <x v="1"/>
          </reference>
          <reference field="17" count="1" selected="0"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PivotTable3" cacheId="18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gridDropZones="1" multipleFieldFilters="0">
  <location ref="A2:D12" firstHeaderRow="1" firstDataRow="2" firstDataCol="2"/>
  <pivotFields count="21"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 sortType="descending" defaultSubtotal="0">
      <items count="7">
        <item x="0"/>
        <item x="1"/>
        <item x="2"/>
        <item x="3"/>
        <item x="4"/>
        <item x="5"/>
        <item x="6"/>
      </items>
    </pivotField>
    <pivotField axis="axisRow" compact="0" outline="0" showAll="0">
      <items count="10">
        <item m="1" x="8"/>
        <item x="0"/>
        <item x="1"/>
        <item x="2"/>
        <item x="3"/>
        <item x="4"/>
        <item x="5"/>
        <item x="6"/>
        <item x="7"/>
        <item t="default"/>
      </items>
    </pivotField>
    <pivotField compact="0" outline="0" showAll="0"/>
    <pivotField dataField="1" compact="0" outline="0" showAll="0"/>
    <pivotField dataField="1" compact="0" outline="0" showAll="0"/>
  </pivotFields>
  <rowFields count="2">
    <field x="16"/>
    <field x="17"/>
  </rowFields>
  <rowItems count="9">
    <i>
      <x/>
      <x v="1"/>
    </i>
    <i>
      <x v="1"/>
      <x v="2"/>
    </i>
    <i r="1">
      <x v="3"/>
    </i>
    <i>
      <x v="2"/>
      <x v="4"/>
    </i>
    <i>
      <x v="3"/>
      <x v="5"/>
    </i>
    <i>
      <x v="4"/>
      <x v="6"/>
    </i>
    <i>
      <x v="5"/>
      <x v="7"/>
    </i>
    <i>
      <x v="6"/>
      <x v="8"/>
    </i>
    <i t="grand">
      <x/>
    </i>
  </rowItems>
  <colFields count="1">
    <field x="-2"/>
  </colFields>
  <colItems count="2">
    <i>
      <x/>
    </i>
    <i i="1">
      <x v="1"/>
    </i>
  </colItems>
  <dataFields count="2">
    <dataField name="Average of data 690" fld="19" subtotal="average" baseField="17" baseItem="8"/>
    <dataField name="Average of data 590" fld="20" subtotal="average" baseField="17" baseItem="8"/>
  </dataFields>
  <formats count="1">
    <format dxfId="5">
      <pivotArea outline="0" collapsedLevelsAreSubtotals="1" fieldPosition="0">
        <references count="2">
          <reference field="16" count="1" selected="0">
            <x v="1"/>
          </reference>
          <reference field="17" count="1" selected="0"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ECE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rinterSettings" Target="../printerSettings/printerSettings1.bin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8.xml"/><Relationship Id="rId2" Type="http://schemas.openxmlformats.org/officeDocument/2006/relationships/pivotTable" Target="../pivotTables/pivotTable7.xml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workbookViewId="0">
      <selection sqref="A1:U45"/>
    </sheetView>
  </sheetViews>
  <sheetFormatPr defaultRowHeight="15" x14ac:dyDescent="0.25"/>
  <cols>
    <col min="6" max="7" width="22.5703125" bestFit="1" customWidth="1"/>
    <col min="12" max="13" width="23.140625" bestFit="1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62</v>
      </c>
      <c r="S1" t="s">
        <v>63</v>
      </c>
      <c r="T1" t="s">
        <v>64</v>
      </c>
      <c r="U1" t="s">
        <v>65</v>
      </c>
    </row>
    <row r="2" spans="1:21" x14ac:dyDescent="0.25">
      <c r="A2" t="s">
        <v>17</v>
      </c>
      <c r="B2">
        <v>1000</v>
      </c>
      <c r="C2">
        <v>3</v>
      </c>
      <c r="D2">
        <v>0</v>
      </c>
      <c r="E2">
        <v>1000</v>
      </c>
      <c r="F2">
        <v>439</v>
      </c>
      <c r="G2">
        <v>1072</v>
      </c>
      <c r="H2">
        <v>1000</v>
      </c>
      <c r="I2">
        <v>3</v>
      </c>
      <c r="J2">
        <v>0</v>
      </c>
      <c r="K2">
        <v>1000</v>
      </c>
      <c r="L2">
        <v>437</v>
      </c>
      <c r="M2">
        <v>1102</v>
      </c>
      <c r="N2">
        <v>1000</v>
      </c>
      <c r="O2">
        <v>3</v>
      </c>
      <c r="P2">
        <v>1</v>
      </c>
      <c r="Q2" s="1">
        <v>0</v>
      </c>
      <c r="S2">
        <v>1</v>
      </c>
      <c r="T2">
        <f>L2-F2</f>
        <v>-2</v>
      </c>
      <c r="U2">
        <f>M2-G2</f>
        <v>30</v>
      </c>
    </row>
    <row r="3" spans="1:21" x14ac:dyDescent="0.25">
      <c r="A3" t="s">
        <v>18</v>
      </c>
      <c r="B3">
        <v>1000</v>
      </c>
      <c r="C3">
        <v>3</v>
      </c>
      <c r="D3">
        <v>1</v>
      </c>
      <c r="E3">
        <v>1000</v>
      </c>
      <c r="F3">
        <v>437</v>
      </c>
      <c r="G3">
        <v>1062</v>
      </c>
      <c r="H3">
        <v>1000</v>
      </c>
      <c r="I3">
        <v>3</v>
      </c>
      <c r="J3">
        <v>0</v>
      </c>
      <c r="K3">
        <v>1000</v>
      </c>
      <c r="L3">
        <v>437</v>
      </c>
      <c r="M3">
        <v>1101</v>
      </c>
      <c r="N3">
        <v>1000</v>
      </c>
      <c r="O3">
        <v>6</v>
      </c>
      <c r="P3">
        <v>0</v>
      </c>
      <c r="Q3" s="1">
        <v>0</v>
      </c>
      <c r="S3">
        <v>2</v>
      </c>
      <c r="T3">
        <f>L3-F3</f>
        <v>0</v>
      </c>
      <c r="U3">
        <f>M3-G3</f>
        <v>39</v>
      </c>
    </row>
    <row r="4" spans="1:21" x14ac:dyDescent="0.25">
      <c r="A4" t="s">
        <v>19</v>
      </c>
      <c r="B4">
        <v>1000</v>
      </c>
      <c r="C4">
        <v>3</v>
      </c>
      <c r="D4">
        <v>0</v>
      </c>
      <c r="E4">
        <v>1000</v>
      </c>
      <c r="F4">
        <v>435</v>
      </c>
      <c r="G4">
        <v>1079</v>
      </c>
      <c r="H4">
        <v>1000</v>
      </c>
      <c r="I4">
        <v>2</v>
      </c>
      <c r="J4">
        <v>0</v>
      </c>
      <c r="K4">
        <v>1000</v>
      </c>
      <c r="L4">
        <v>439</v>
      </c>
      <c r="M4">
        <v>1080</v>
      </c>
      <c r="N4">
        <v>1000</v>
      </c>
      <c r="O4">
        <v>4</v>
      </c>
      <c r="P4">
        <v>0</v>
      </c>
      <c r="Q4" s="1">
        <v>0</v>
      </c>
      <c r="S4">
        <v>3</v>
      </c>
      <c r="T4">
        <f>L4-F4</f>
        <v>4</v>
      </c>
      <c r="U4">
        <f>M4-G4</f>
        <v>1</v>
      </c>
    </row>
    <row r="5" spans="1:21" x14ac:dyDescent="0.25">
      <c r="A5" t="s">
        <v>20</v>
      </c>
      <c r="B5">
        <v>2000</v>
      </c>
      <c r="C5">
        <v>8</v>
      </c>
      <c r="D5">
        <v>1</v>
      </c>
      <c r="E5">
        <v>2000</v>
      </c>
      <c r="F5">
        <v>858</v>
      </c>
      <c r="G5">
        <v>2128</v>
      </c>
      <c r="H5">
        <v>2000</v>
      </c>
      <c r="I5">
        <v>8</v>
      </c>
      <c r="J5">
        <v>0</v>
      </c>
      <c r="K5">
        <v>2000</v>
      </c>
      <c r="L5">
        <v>889</v>
      </c>
      <c r="M5">
        <v>2178</v>
      </c>
      <c r="N5">
        <v>2000</v>
      </c>
      <c r="O5">
        <v>7</v>
      </c>
      <c r="P5">
        <v>1</v>
      </c>
      <c r="Q5" s="1">
        <v>0</v>
      </c>
      <c r="S5">
        <v>4</v>
      </c>
      <c r="T5">
        <f>L5-F5</f>
        <v>31</v>
      </c>
      <c r="U5">
        <f>M5-G5</f>
        <v>50</v>
      </c>
    </row>
    <row r="6" spans="1:21" x14ac:dyDescent="0.25">
      <c r="A6" t="s">
        <v>21</v>
      </c>
      <c r="B6">
        <v>1000</v>
      </c>
      <c r="C6">
        <v>3</v>
      </c>
      <c r="D6">
        <v>1</v>
      </c>
      <c r="E6">
        <v>1000</v>
      </c>
      <c r="F6">
        <v>442</v>
      </c>
      <c r="G6">
        <v>1064</v>
      </c>
      <c r="H6">
        <v>1000</v>
      </c>
      <c r="I6">
        <v>3</v>
      </c>
      <c r="J6">
        <v>0</v>
      </c>
      <c r="K6">
        <v>1000</v>
      </c>
      <c r="L6">
        <v>827</v>
      </c>
      <c r="M6">
        <v>1074</v>
      </c>
      <c r="N6">
        <v>1000</v>
      </c>
      <c r="O6">
        <v>4</v>
      </c>
      <c r="P6">
        <v>0</v>
      </c>
      <c r="Q6" t="s">
        <v>22</v>
      </c>
      <c r="S6">
        <v>5</v>
      </c>
      <c r="T6">
        <f>L6-F6</f>
        <v>385</v>
      </c>
      <c r="U6">
        <f>M6-G6</f>
        <v>10</v>
      </c>
    </row>
    <row r="7" spans="1:21" x14ac:dyDescent="0.25">
      <c r="A7" t="s">
        <v>23</v>
      </c>
      <c r="B7">
        <v>1000</v>
      </c>
      <c r="C7">
        <v>3</v>
      </c>
      <c r="D7">
        <v>1</v>
      </c>
      <c r="E7">
        <v>1000</v>
      </c>
      <c r="F7">
        <v>434</v>
      </c>
      <c r="G7">
        <v>1065</v>
      </c>
      <c r="H7">
        <v>1000</v>
      </c>
      <c r="I7">
        <v>3</v>
      </c>
      <c r="J7">
        <v>1</v>
      </c>
      <c r="K7">
        <v>1000</v>
      </c>
      <c r="L7">
        <v>831</v>
      </c>
      <c r="M7">
        <v>1083</v>
      </c>
      <c r="N7">
        <v>1000</v>
      </c>
      <c r="O7">
        <v>4</v>
      </c>
      <c r="P7">
        <v>1</v>
      </c>
      <c r="Q7" t="s">
        <v>22</v>
      </c>
      <c r="S7">
        <v>6</v>
      </c>
      <c r="T7">
        <f>L7-F7</f>
        <v>397</v>
      </c>
      <c r="U7">
        <f>M7-G7</f>
        <v>18</v>
      </c>
    </row>
    <row r="8" spans="1:21" x14ac:dyDescent="0.25">
      <c r="A8" t="s">
        <v>24</v>
      </c>
      <c r="B8">
        <v>1000</v>
      </c>
      <c r="C8">
        <v>3</v>
      </c>
      <c r="D8">
        <v>1</v>
      </c>
      <c r="E8">
        <v>1000</v>
      </c>
      <c r="F8">
        <v>440</v>
      </c>
      <c r="G8">
        <v>1070</v>
      </c>
      <c r="H8">
        <v>1000</v>
      </c>
      <c r="I8">
        <v>2</v>
      </c>
      <c r="J8">
        <v>1</v>
      </c>
      <c r="K8">
        <v>1000</v>
      </c>
      <c r="L8">
        <v>858</v>
      </c>
      <c r="M8">
        <v>1073</v>
      </c>
      <c r="N8">
        <v>1000</v>
      </c>
      <c r="O8">
        <v>3</v>
      </c>
      <c r="P8">
        <v>0</v>
      </c>
      <c r="Q8" t="s">
        <v>22</v>
      </c>
      <c r="S8">
        <v>7</v>
      </c>
      <c r="T8">
        <f>L8-F8</f>
        <v>418</v>
      </c>
      <c r="U8">
        <f>M8-G8</f>
        <v>3</v>
      </c>
    </row>
    <row r="9" spans="1:21" x14ac:dyDescent="0.25">
      <c r="A9" t="s">
        <v>25</v>
      </c>
      <c r="B9">
        <v>2000</v>
      </c>
      <c r="C9">
        <v>7</v>
      </c>
      <c r="D9">
        <v>0</v>
      </c>
      <c r="E9">
        <v>2000</v>
      </c>
      <c r="F9">
        <v>868</v>
      </c>
      <c r="G9">
        <v>2142</v>
      </c>
      <c r="H9">
        <v>2000</v>
      </c>
      <c r="I9">
        <v>7</v>
      </c>
      <c r="J9">
        <v>1</v>
      </c>
      <c r="K9">
        <v>2000</v>
      </c>
      <c r="L9">
        <v>1943</v>
      </c>
      <c r="M9">
        <v>2138</v>
      </c>
      <c r="N9">
        <v>2000</v>
      </c>
      <c r="O9">
        <v>8</v>
      </c>
      <c r="P9">
        <v>0</v>
      </c>
      <c r="Q9" t="s">
        <v>22</v>
      </c>
      <c r="S9">
        <v>8</v>
      </c>
      <c r="T9">
        <f>L9-F9</f>
        <v>1075</v>
      </c>
      <c r="U9">
        <f>M9-G9</f>
        <v>-4</v>
      </c>
    </row>
    <row r="10" spans="1:21" x14ac:dyDescent="0.25">
      <c r="A10" t="s">
        <v>26</v>
      </c>
      <c r="B10">
        <v>1000</v>
      </c>
      <c r="C10">
        <v>3</v>
      </c>
      <c r="D10">
        <v>0</v>
      </c>
      <c r="E10">
        <v>1000</v>
      </c>
      <c r="F10">
        <v>433</v>
      </c>
      <c r="G10">
        <v>1059</v>
      </c>
      <c r="H10">
        <v>1000</v>
      </c>
      <c r="I10">
        <v>4</v>
      </c>
      <c r="J10">
        <v>1</v>
      </c>
      <c r="K10">
        <v>1000</v>
      </c>
      <c r="L10">
        <v>490</v>
      </c>
      <c r="M10">
        <v>1112</v>
      </c>
      <c r="N10">
        <v>1000</v>
      </c>
      <c r="O10">
        <v>2</v>
      </c>
      <c r="P10">
        <v>0</v>
      </c>
      <c r="Q10" s="1">
        <v>1</v>
      </c>
      <c r="S10">
        <v>9</v>
      </c>
      <c r="T10">
        <f>L10-F10</f>
        <v>57</v>
      </c>
      <c r="U10">
        <f>M10-G10</f>
        <v>53</v>
      </c>
    </row>
    <row r="11" spans="1:21" x14ac:dyDescent="0.25">
      <c r="A11" t="s">
        <v>27</v>
      </c>
      <c r="B11">
        <v>1000</v>
      </c>
      <c r="C11">
        <v>3</v>
      </c>
      <c r="D11">
        <v>0</v>
      </c>
      <c r="E11">
        <v>1000</v>
      </c>
      <c r="F11">
        <v>425</v>
      </c>
      <c r="G11">
        <v>1072</v>
      </c>
      <c r="H11">
        <v>1000</v>
      </c>
      <c r="I11">
        <v>3</v>
      </c>
      <c r="J11">
        <v>1</v>
      </c>
      <c r="K11">
        <v>1000</v>
      </c>
      <c r="L11">
        <v>483</v>
      </c>
      <c r="M11">
        <v>1109</v>
      </c>
      <c r="N11">
        <v>1000</v>
      </c>
      <c r="O11">
        <v>3</v>
      </c>
      <c r="P11">
        <v>0</v>
      </c>
      <c r="Q11" s="1">
        <v>1</v>
      </c>
      <c r="S11">
        <v>10</v>
      </c>
      <c r="T11">
        <f>L11-F11</f>
        <v>58</v>
      </c>
      <c r="U11">
        <f>M11-G11</f>
        <v>37</v>
      </c>
    </row>
    <row r="12" spans="1:21" x14ac:dyDescent="0.25">
      <c r="A12" t="s">
        <v>28</v>
      </c>
      <c r="B12">
        <v>1000</v>
      </c>
      <c r="C12">
        <v>2</v>
      </c>
      <c r="D12">
        <v>0</v>
      </c>
      <c r="E12">
        <v>1000</v>
      </c>
      <c r="F12">
        <v>423</v>
      </c>
      <c r="G12">
        <v>1059</v>
      </c>
      <c r="H12">
        <v>1000</v>
      </c>
      <c r="I12">
        <v>4</v>
      </c>
      <c r="J12">
        <v>0</v>
      </c>
      <c r="K12">
        <v>1000</v>
      </c>
      <c r="L12">
        <v>490</v>
      </c>
      <c r="M12">
        <v>1124</v>
      </c>
      <c r="N12">
        <v>1000</v>
      </c>
      <c r="O12">
        <v>3</v>
      </c>
      <c r="P12">
        <v>0</v>
      </c>
      <c r="Q12" s="1">
        <v>1</v>
      </c>
      <c r="S12">
        <v>11</v>
      </c>
      <c r="T12">
        <f>L12-F12</f>
        <v>67</v>
      </c>
      <c r="U12">
        <f>M12-G12</f>
        <v>65</v>
      </c>
    </row>
    <row r="13" spans="1:21" x14ac:dyDescent="0.25">
      <c r="A13" t="s">
        <v>29</v>
      </c>
      <c r="B13">
        <v>2000</v>
      </c>
      <c r="C13">
        <v>6</v>
      </c>
      <c r="D13">
        <v>0</v>
      </c>
      <c r="E13">
        <v>2000</v>
      </c>
      <c r="F13">
        <v>855</v>
      </c>
      <c r="G13">
        <v>2124</v>
      </c>
      <c r="H13">
        <v>2000</v>
      </c>
      <c r="I13">
        <v>6</v>
      </c>
      <c r="J13">
        <v>0</v>
      </c>
      <c r="K13">
        <v>2000</v>
      </c>
      <c r="L13">
        <v>983</v>
      </c>
      <c r="M13">
        <v>2221</v>
      </c>
      <c r="N13">
        <v>2000</v>
      </c>
      <c r="O13">
        <v>6</v>
      </c>
      <c r="P13">
        <v>1</v>
      </c>
      <c r="Q13" s="1">
        <v>1</v>
      </c>
      <c r="S13">
        <v>12</v>
      </c>
      <c r="T13">
        <f>L13-F13</f>
        <v>128</v>
      </c>
      <c r="U13">
        <f>M13-G13</f>
        <v>97</v>
      </c>
    </row>
    <row r="14" spans="1:21" x14ac:dyDescent="0.25">
      <c r="A14" t="s">
        <v>30</v>
      </c>
      <c r="B14">
        <v>2000</v>
      </c>
      <c r="C14">
        <v>7</v>
      </c>
      <c r="D14">
        <v>1</v>
      </c>
      <c r="E14">
        <v>2000</v>
      </c>
      <c r="F14">
        <v>877</v>
      </c>
      <c r="G14">
        <v>2116</v>
      </c>
      <c r="H14">
        <v>2000</v>
      </c>
      <c r="I14">
        <v>7</v>
      </c>
      <c r="J14">
        <v>0</v>
      </c>
      <c r="K14">
        <v>2000</v>
      </c>
      <c r="L14">
        <v>955</v>
      </c>
      <c r="M14">
        <v>2225</v>
      </c>
      <c r="N14">
        <v>2000</v>
      </c>
      <c r="O14">
        <v>7</v>
      </c>
      <c r="P14">
        <v>0</v>
      </c>
      <c r="Q14" s="1">
        <v>1</v>
      </c>
      <c r="S14">
        <v>13</v>
      </c>
      <c r="T14">
        <f>L14-F14</f>
        <v>78</v>
      </c>
      <c r="U14">
        <f>M14-G14</f>
        <v>109</v>
      </c>
    </row>
    <row r="15" spans="1:21" x14ac:dyDescent="0.25">
      <c r="A15" t="s">
        <v>31</v>
      </c>
      <c r="B15">
        <v>2000</v>
      </c>
      <c r="C15">
        <v>6</v>
      </c>
      <c r="D15">
        <v>0</v>
      </c>
      <c r="E15">
        <v>2000</v>
      </c>
      <c r="F15">
        <v>850</v>
      </c>
      <c r="G15">
        <v>2126</v>
      </c>
      <c r="H15">
        <v>2000</v>
      </c>
      <c r="I15">
        <v>6</v>
      </c>
      <c r="J15">
        <v>0</v>
      </c>
      <c r="K15">
        <v>2000</v>
      </c>
      <c r="L15">
        <v>973</v>
      </c>
      <c r="M15">
        <v>2242</v>
      </c>
      <c r="N15">
        <v>2000</v>
      </c>
      <c r="O15">
        <v>7</v>
      </c>
      <c r="P15">
        <v>0</v>
      </c>
      <c r="Q15" s="1">
        <v>1</v>
      </c>
      <c r="S15">
        <v>14</v>
      </c>
      <c r="T15">
        <f>L15-F15</f>
        <v>123</v>
      </c>
      <c r="U15">
        <f>M15-G15</f>
        <v>116</v>
      </c>
    </row>
    <row r="16" spans="1:21" x14ac:dyDescent="0.25">
      <c r="A16" t="s">
        <v>32</v>
      </c>
      <c r="B16">
        <v>1000</v>
      </c>
      <c r="C16">
        <v>2</v>
      </c>
      <c r="D16">
        <v>0</v>
      </c>
      <c r="E16">
        <v>1000</v>
      </c>
      <c r="F16">
        <v>425</v>
      </c>
      <c r="G16">
        <v>1083</v>
      </c>
      <c r="H16">
        <v>1000</v>
      </c>
      <c r="I16">
        <v>2</v>
      </c>
      <c r="J16">
        <v>0</v>
      </c>
      <c r="K16">
        <v>1000</v>
      </c>
      <c r="L16">
        <v>542</v>
      </c>
      <c r="M16">
        <v>1139</v>
      </c>
      <c r="N16">
        <v>1000</v>
      </c>
      <c r="O16">
        <v>2</v>
      </c>
      <c r="P16">
        <v>1</v>
      </c>
      <c r="Q16" s="1">
        <v>0.8</v>
      </c>
      <c r="S16">
        <v>15</v>
      </c>
      <c r="T16">
        <f>L16-F16</f>
        <v>117</v>
      </c>
      <c r="U16">
        <f>M16-G16</f>
        <v>56</v>
      </c>
    </row>
    <row r="17" spans="1:21" x14ac:dyDescent="0.25">
      <c r="A17" t="s">
        <v>33</v>
      </c>
      <c r="B17">
        <v>1000</v>
      </c>
      <c r="C17">
        <v>3</v>
      </c>
      <c r="D17">
        <v>0</v>
      </c>
      <c r="E17">
        <v>1000</v>
      </c>
      <c r="F17">
        <v>430</v>
      </c>
      <c r="G17">
        <v>1074</v>
      </c>
      <c r="H17">
        <v>1000</v>
      </c>
      <c r="I17">
        <v>4</v>
      </c>
      <c r="J17">
        <v>1</v>
      </c>
      <c r="K17">
        <v>1000</v>
      </c>
      <c r="L17">
        <v>528</v>
      </c>
      <c r="M17">
        <v>1159</v>
      </c>
      <c r="N17">
        <v>1000</v>
      </c>
      <c r="O17">
        <v>3</v>
      </c>
      <c r="P17">
        <v>0</v>
      </c>
      <c r="Q17" s="1">
        <v>0.8</v>
      </c>
      <c r="S17">
        <v>16</v>
      </c>
      <c r="T17">
        <f>L17-F17</f>
        <v>98</v>
      </c>
      <c r="U17">
        <f>M17-G17</f>
        <v>85</v>
      </c>
    </row>
    <row r="18" spans="1:21" x14ac:dyDescent="0.25">
      <c r="A18" t="s">
        <v>34</v>
      </c>
      <c r="B18">
        <v>1000</v>
      </c>
      <c r="C18">
        <v>2</v>
      </c>
      <c r="D18">
        <v>0</v>
      </c>
      <c r="E18">
        <v>1000</v>
      </c>
      <c r="F18">
        <v>425</v>
      </c>
      <c r="G18">
        <v>1065</v>
      </c>
      <c r="H18">
        <v>1000</v>
      </c>
      <c r="I18">
        <v>2</v>
      </c>
      <c r="J18">
        <v>1</v>
      </c>
      <c r="K18">
        <v>1000</v>
      </c>
      <c r="L18">
        <v>523</v>
      </c>
      <c r="M18">
        <v>1153</v>
      </c>
      <c r="N18">
        <v>1000</v>
      </c>
      <c r="O18">
        <v>3</v>
      </c>
      <c r="P18">
        <v>0</v>
      </c>
      <c r="Q18" s="1">
        <v>0.8</v>
      </c>
      <c r="S18">
        <v>17</v>
      </c>
      <c r="T18">
        <f>L18-F18</f>
        <v>98</v>
      </c>
      <c r="U18">
        <f>M18-G18</f>
        <v>88</v>
      </c>
    </row>
    <row r="19" spans="1:21" x14ac:dyDescent="0.25">
      <c r="A19" t="s">
        <v>35</v>
      </c>
      <c r="B19">
        <v>2000</v>
      </c>
      <c r="C19">
        <v>7</v>
      </c>
      <c r="D19">
        <v>0</v>
      </c>
      <c r="E19">
        <v>2000</v>
      </c>
      <c r="F19">
        <v>872</v>
      </c>
      <c r="G19">
        <v>2154</v>
      </c>
      <c r="H19">
        <v>2000</v>
      </c>
      <c r="I19">
        <v>6</v>
      </c>
      <c r="J19">
        <v>0</v>
      </c>
      <c r="K19">
        <v>2000</v>
      </c>
      <c r="L19">
        <v>1065</v>
      </c>
      <c r="M19">
        <v>2333</v>
      </c>
      <c r="N19">
        <v>2000</v>
      </c>
      <c r="O19">
        <v>7</v>
      </c>
      <c r="P19">
        <v>0</v>
      </c>
      <c r="Q19" s="1">
        <v>0.8</v>
      </c>
      <c r="S19">
        <v>18</v>
      </c>
      <c r="T19">
        <f>L19-F19</f>
        <v>193</v>
      </c>
      <c r="U19">
        <f>M19-G19</f>
        <v>179</v>
      </c>
    </row>
    <row r="20" spans="1:21" x14ac:dyDescent="0.25">
      <c r="A20" t="s">
        <v>36</v>
      </c>
      <c r="B20">
        <v>2000</v>
      </c>
      <c r="C20">
        <v>6</v>
      </c>
      <c r="D20">
        <v>0</v>
      </c>
      <c r="E20">
        <v>2000</v>
      </c>
      <c r="F20">
        <v>870</v>
      </c>
      <c r="G20">
        <v>2162</v>
      </c>
      <c r="H20">
        <v>2000</v>
      </c>
      <c r="I20">
        <v>7</v>
      </c>
      <c r="J20">
        <v>0</v>
      </c>
      <c r="K20">
        <v>2000</v>
      </c>
      <c r="L20">
        <v>1053</v>
      </c>
      <c r="M20">
        <v>2316</v>
      </c>
      <c r="N20">
        <v>2000</v>
      </c>
      <c r="O20">
        <v>6</v>
      </c>
      <c r="P20">
        <v>0</v>
      </c>
      <c r="Q20" s="1">
        <v>0.8</v>
      </c>
      <c r="S20">
        <v>19</v>
      </c>
      <c r="T20">
        <f>L20-F20</f>
        <v>183</v>
      </c>
      <c r="U20">
        <f>M20-G20</f>
        <v>154</v>
      </c>
    </row>
    <row r="21" spans="1:21" x14ac:dyDescent="0.25">
      <c r="A21" t="s">
        <v>37</v>
      </c>
      <c r="B21">
        <v>2000</v>
      </c>
      <c r="C21">
        <v>7</v>
      </c>
      <c r="D21">
        <v>0</v>
      </c>
      <c r="E21">
        <v>2000</v>
      </c>
      <c r="F21">
        <v>871</v>
      </c>
      <c r="G21">
        <v>2171</v>
      </c>
      <c r="H21">
        <v>2000</v>
      </c>
      <c r="I21">
        <v>7</v>
      </c>
      <c r="J21">
        <v>0</v>
      </c>
      <c r="K21">
        <v>2000</v>
      </c>
      <c r="L21">
        <v>1069</v>
      </c>
      <c r="M21">
        <v>2335</v>
      </c>
      <c r="N21">
        <v>2000</v>
      </c>
      <c r="O21">
        <v>7</v>
      </c>
      <c r="P21">
        <v>0</v>
      </c>
      <c r="Q21" s="1">
        <v>0.8</v>
      </c>
      <c r="S21">
        <v>20</v>
      </c>
      <c r="T21">
        <f>L21-F21</f>
        <v>198</v>
      </c>
      <c r="U21">
        <f>M21-G21</f>
        <v>164</v>
      </c>
    </row>
    <row r="22" spans="1:21" x14ac:dyDescent="0.25">
      <c r="A22" t="s">
        <v>38</v>
      </c>
      <c r="B22">
        <v>1000</v>
      </c>
      <c r="C22">
        <v>2</v>
      </c>
      <c r="D22">
        <v>1</v>
      </c>
      <c r="E22">
        <v>1000</v>
      </c>
      <c r="F22">
        <v>431</v>
      </c>
      <c r="G22">
        <v>1075</v>
      </c>
      <c r="H22">
        <v>1000</v>
      </c>
      <c r="I22">
        <v>4</v>
      </c>
      <c r="J22">
        <v>0</v>
      </c>
      <c r="K22">
        <v>1000</v>
      </c>
      <c r="L22">
        <v>506</v>
      </c>
      <c r="M22">
        <v>1161</v>
      </c>
      <c r="N22">
        <v>1000</v>
      </c>
      <c r="O22">
        <v>3</v>
      </c>
      <c r="P22">
        <v>0</v>
      </c>
      <c r="Q22" s="1">
        <v>0.6</v>
      </c>
      <c r="S22">
        <v>21</v>
      </c>
      <c r="T22">
        <f>L22-F22</f>
        <v>75</v>
      </c>
      <c r="U22">
        <f>M22-G22</f>
        <v>86</v>
      </c>
    </row>
    <row r="23" spans="1:21" x14ac:dyDescent="0.25">
      <c r="A23" t="s">
        <v>39</v>
      </c>
      <c r="B23">
        <v>1000</v>
      </c>
      <c r="C23">
        <v>2</v>
      </c>
      <c r="D23">
        <v>1</v>
      </c>
      <c r="E23">
        <v>1000</v>
      </c>
      <c r="F23">
        <v>432</v>
      </c>
      <c r="G23">
        <v>1065</v>
      </c>
      <c r="H23">
        <v>1000</v>
      </c>
      <c r="I23">
        <v>2</v>
      </c>
      <c r="J23">
        <v>1</v>
      </c>
      <c r="K23">
        <v>1000</v>
      </c>
      <c r="L23">
        <v>518</v>
      </c>
      <c r="M23">
        <v>1136</v>
      </c>
      <c r="N23">
        <v>1000</v>
      </c>
      <c r="O23">
        <v>3</v>
      </c>
      <c r="P23">
        <v>0</v>
      </c>
      <c r="Q23" s="1">
        <v>0.6</v>
      </c>
      <c r="S23">
        <v>22</v>
      </c>
      <c r="T23">
        <f>L23-F23</f>
        <v>86</v>
      </c>
      <c r="U23">
        <f>M23-G23</f>
        <v>71</v>
      </c>
    </row>
    <row r="24" spans="1:21" x14ac:dyDescent="0.25">
      <c r="A24" t="s">
        <v>40</v>
      </c>
      <c r="B24">
        <v>1000</v>
      </c>
      <c r="C24">
        <v>3</v>
      </c>
      <c r="D24">
        <v>1</v>
      </c>
      <c r="E24">
        <v>1000</v>
      </c>
      <c r="F24">
        <v>437</v>
      </c>
      <c r="G24">
        <v>1083</v>
      </c>
      <c r="H24">
        <v>1000</v>
      </c>
      <c r="I24">
        <v>4</v>
      </c>
      <c r="J24">
        <v>0</v>
      </c>
      <c r="K24">
        <v>1000</v>
      </c>
      <c r="L24">
        <v>519</v>
      </c>
      <c r="M24">
        <v>1157</v>
      </c>
      <c r="N24">
        <v>1000</v>
      </c>
      <c r="O24">
        <v>4</v>
      </c>
      <c r="P24">
        <v>1</v>
      </c>
      <c r="Q24" s="1">
        <v>0.6</v>
      </c>
      <c r="S24">
        <v>23</v>
      </c>
      <c r="T24">
        <f>L24-F24</f>
        <v>82</v>
      </c>
      <c r="U24">
        <f>M24-G24</f>
        <v>74</v>
      </c>
    </row>
    <row r="25" spans="1:21" x14ac:dyDescent="0.25">
      <c r="A25" t="s">
        <v>41</v>
      </c>
      <c r="B25">
        <v>2000</v>
      </c>
      <c r="C25">
        <v>8</v>
      </c>
      <c r="D25">
        <v>0</v>
      </c>
      <c r="E25">
        <v>2000</v>
      </c>
      <c r="F25">
        <v>868</v>
      </c>
      <c r="G25">
        <v>2152</v>
      </c>
      <c r="H25">
        <v>2000</v>
      </c>
      <c r="I25">
        <v>6</v>
      </c>
      <c r="J25">
        <v>0</v>
      </c>
      <c r="K25">
        <v>2000</v>
      </c>
      <c r="L25">
        <v>1044</v>
      </c>
      <c r="M25">
        <v>2301</v>
      </c>
      <c r="N25">
        <v>2000</v>
      </c>
      <c r="O25">
        <v>7</v>
      </c>
      <c r="P25">
        <v>0</v>
      </c>
      <c r="Q25" s="1">
        <v>0.6</v>
      </c>
      <c r="S25">
        <v>24</v>
      </c>
      <c r="T25">
        <f>L25-F25</f>
        <v>176</v>
      </c>
      <c r="U25">
        <f>M25-G25</f>
        <v>149</v>
      </c>
    </row>
    <row r="26" spans="1:21" x14ac:dyDescent="0.25">
      <c r="A26" t="s">
        <v>42</v>
      </c>
      <c r="B26">
        <v>2000</v>
      </c>
      <c r="C26">
        <v>6</v>
      </c>
      <c r="D26">
        <v>0</v>
      </c>
      <c r="E26">
        <v>2000</v>
      </c>
      <c r="F26">
        <v>886</v>
      </c>
      <c r="G26">
        <v>2132</v>
      </c>
      <c r="H26">
        <v>2000</v>
      </c>
      <c r="I26">
        <v>7</v>
      </c>
      <c r="J26">
        <v>0</v>
      </c>
      <c r="K26">
        <v>2000</v>
      </c>
      <c r="L26">
        <v>1029</v>
      </c>
      <c r="M26">
        <v>2295</v>
      </c>
      <c r="N26">
        <v>2000</v>
      </c>
      <c r="O26">
        <v>6</v>
      </c>
      <c r="P26">
        <v>1</v>
      </c>
      <c r="Q26" s="1">
        <v>0.6</v>
      </c>
      <c r="S26">
        <v>25</v>
      </c>
      <c r="T26">
        <f>L26-F26</f>
        <v>143</v>
      </c>
      <c r="U26">
        <f>M26-G26</f>
        <v>163</v>
      </c>
    </row>
    <row r="27" spans="1:21" x14ac:dyDescent="0.25">
      <c r="A27" t="s">
        <v>43</v>
      </c>
      <c r="B27">
        <v>2000</v>
      </c>
      <c r="C27">
        <v>6</v>
      </c>
      <c r="D27">
        <v>0</v>
      </c>
      <c r="E27">
        <v>2000</v>
      </c>
      <c r="F27">
        <v>859</v>
      </c>
      <c r="G27">
        <v>2117</v>
      </c>
      <c r="H27">
        <v>2000</v>
      </c>
      <c r="I27">
        <v>7</v>
      </c>
      <c r="J27">
        <v>0</v>
      </c>
      <c r="K27">
        <v>2000</v>
      </c>
      <c r="L27">
        <v>1046</v>
      </c>
      <c r="M27">
        <v>2291</v>
      </c>
      <c r="N27">
        <v>2000</v>
      </c>
      <c r="O27">
        <v>7</v>
      </c>
      <c r="P27">
        <v>0</v>
      </c>
      <c r="Q27" s="1">
        <v>0.6</v>
      </c>
      <c r="S27">
        <v>26</v>
      </c>
      <c r="T27">
        <f>L27-F27</f>
        <v>187</v>
      </c>
      <c r="U27">
        <f>M27-G27</f>
        <v>174</v>
      </c>
    </row>
    <row r="28" spans="1:21" x14ac:dyDescent="0.25">
      <c r="A28" t="s">
        <v>44</v>
      </c>
      <c r="B28">
        <v>1000</v>
      </c>
      <c r="C28">
        <v>4</v>
      </c>
      <c r="D28">
        <v>0</v>
      </c>
      <c r="E28">
        <v>1000</v>
      </c>
      <c r="F28">
        <v>433</v>
      </c>
      <c r="G28">
        <v>1087</v>
      </c>
      <c r="H28">
        <v>1000</v>
      </c>
      <c r="I28">
        <v>3</v>
      </c>
      <c r="J28">
        <v>0</v>
      </c>
      <c r="K28">
        <v>1000</v>
      </c>
      <c r="L28">
        <v>503</v>
      </c>
      <c r="M28">
        <v>1158</v>
      </c>
      <c r="N28">
        <v>1000</v>
      </c>
      <c r="O28">
        <v>3</v>
      </c>
      <c r="P28">
        <v>0</v>
      </c>
      <c r="Q28" s="1">
        <v>0.4</v>
      </c>
      <c r="S28">
        <v>27</v>
      </c>
      <c r="T28">
        <f>L28-F28</f>
        <v>70</v>
      </c>
      <c r="U28">
        <f>M28-G28</f>
        <v>71</v>
      </c>
    </row>
    <row r="29" spans="1:21" x14ac:dyDescent="0.25">
      <c r="A29" t="s">
        <v>45</v>
      </c>
      <c r="B29">
        <v>1000</v>
      </c>
      <c r="C29">
        <v>3</v>
      </c>
      <c r="D29">
        <v>1</v>
      </c>
      <c r="E29">
        <v>1000</v>
      </c>
      <c r="F29">
        <v>444</v>
      </c>
      <c r="G29">
        <v>1071</v>
      </c>
      <c r="H29">
        <v>1000</v>
      </c>
      <c r="I29">
        <v>3</v>
      </c>
      <c r="J29">
        <v>1</v>
      </c>
      <c r="K29">
        <v>1000</v>
      </c>
      <c r="L29">
        <v>490</v>
      </c>
      <c r="M29">
        <v>1139</v>
      </c>
      <c r="N29">
        <v>1000</v>
      </c>
      <c r="O29">
        <v>3</v>
      </c>
      <c r="P29">
        <v>0</v>
      </c>
      <c r="Q29" s="1">
        <v>0.4</v>
      </c>
      <c r="S29">
        <v>28</v>
      </c>
      <c r="T29">
        <f>L29-F29</f>
        <v>46</v>
      </c>
      <c r="U29">
        <f>M29-G29</f>
        <v>68</v>
      </c>
    </row>
    <row r="30" spans="1:21" x14ac:dyDescent="0.25">
      <c r="A30" t="s">
        <v>46</v>
      </c>
      <c r="B30">
        <v>1000</v>
      </c>
      <c r="C30">
        <v>2</v>
      </c>
      <c r="D30">
        <v>0</v>
      </c>
      <c r="E30">
        <v>1000</v>
      </c>
      <c r="F30">
        <v>436</v>
      </c>
      <c r="G30">
        <v>1077</v>
      </c>
      <c r="H30">
        <v>1000</v>
      </c>
      <c r="I30">
        <v>5</v>
      </c>
      <c r="J30">
        <v>0</v>
      </c>
      <c r="K30">
        <v>1000</v>
      </c>
      <c r="L30">
        <v>506</v>
      </c>
      <c r="M30">
        <v>1149</v>
      </c>
      <c r="N30">
        <v>1000</v>
      </c>
      <c r="O30">
        <v>2</v>
      </c>
      <c r="P30">
        <v>0</v>
      </c>
      <c r="Q30" s="1">
        <v>0.4</v>
      </c>
      <c r="S30">
        <v>29</v>
      </c>
      <c r="T30">
        <f>L30-F30</f>
        <v>70</v>
      </c>
      <c r="U30">
        <f>M30-G30</f>
        <v>72</v>
      </c>
    </row>
    <row r="31" spans="1:21" x14ac:dyDescent="0.25">
      <c r="A31" t="s">
        <v>47</v>
      </c>
      <c r="B31">
        <v>2000</v>
      </c>
      <c r="C31">
        <v>7</v>
      </c>
      <c r="D31">
        <v>0</v>
      </c>
      <c r="E31">
        <v>2000</v>
      </c>
      <c r="F31">
        <v>889</v>
      </c>
      <c r="G31">
        <v>2147</v>
      </c>
      <c r="H31">
        <v>2000</v>
      </c>
      <c r="I31">
        <v>6</v>
      </c>
      <c r="J31">
        <v>1</v>
      </c>
      <c r="K31">
        <v>2000</v>
      </c>
      <c r="L31">
        <v>1029</v>
      </c>
      <c r="M31">
        <v>2321</v>
      </c>
      <c r="N31">
        <v>2000</v>
      </c>
      <c r="O31">
        <v>10</v>
      </c>
      <c r="P31">
        <v>0</v>
      </c>
      <c r="Q31" s="1">
        <v>0.4</v>
      </c>
      <c r="S31">
        <v>30</v>
      </c>
      <c r="T31">
        <f>L31-F31</f>
        <v>140</v>
      </c>
      <c r="U31">
        <f>M31-G31</f>
        <v>174</v>
      </c>
    </row>
    <row r="32" spans="1:21" x14ac:dyDescent="0.25">
      <c r="A32" t="s">
        <v>48</v>
      </c>
      <c r="B32">
        <v>2000</v>
      </c>
      <c r="C32">
        <v>6</v>
      </c>
      <c r="D32">
        <v>0</v>
      </c>
      <c r="E32">
        <v>2000</v>
      </c>
      <c r="F32">
        <v>865</v>
      </c>
      <c r="G32">
        <v>2140</v>
      </c>
      <c r="H32">
        <v>2000</v>
      </c>
      <c r="I32">
        <v>5</v>
      </c>
      <c r="J32">
        <v>0</v>
      </c>
      <c r="K32">
        <v>2000</v>
      </c>
      <c r="L32">
        <v>1015</v>
      </c>
      <c r="M32">
        <v>2318</v>
      </c>
      <c r="N32">
        <v>2000</v>
      </c>
      <c r="O32">
        <v>7</v>
      </c>
      <c r="P32">
        <v>1</v>
      </c>
      <c r="Q32" s="1">
        <v>0.4</v>
      </c>
      <c r="S32">
        <v>31</v>
      </c>
      <c r="T32">
        <f>L32-F32</f>
        <v>150</v>
      </c>
      <c r="U32">
        <f>M32-G32</f>
        <v>178</v>
      </c>
    </row>
    <row r="33" spans="1:21" x14ac:dyDescent="0.25">
      <c r="A33" t="s">
        <v>49</v>
      </c>
      <c r="B33">
        <v>2000</v>
      </c>
      <c r="C33">
        <v>6</v>
      </c>
      <c r="D33">
        <v>0</v>
      </c>
      <c r="E33">
        <v>2000</v>
      </c>
      <c r="F33">
        <v>883</v>
      </c>
      <c r="G33">
        <v>2167</v>
      </c>
      <c r="H33">
        <v>2000</v>
      </c>
      <c r="I33">
        <v>5</v>
      </c>
      <c r="J33">
        <v>0</v>
      </c>
      <c r="K33">
        <v>2000</v>
      </c>
      <c r="L33">
        <v>1029</v>
      </c>
      <c r="M33">
        <v>2327</v>
      </c>
      <c r="N33">
        <v>2000</v>
      </c>
      <c r="O33">
        <v>5</v>
      </c>
      <c r="P33">
        <v>1</v>
      </c>
      <c r="Q33" s="1">
        <v>0.4</v>
      </c>
      <c r="S33">
        <v>32</v>
      </c>
      <c r="T33">
        <f>L33-F33</f>
        <v>146</v>
      </c>
      <c r="U33">
        <f>M33-G33</f>
        <v>160</v>
      </c>
    </row>
    <row r="34" spans="1:21" x14ac:dyDescent="0.25">
      <c r="A34" t="s">
        <v>50</v>
      </c>
      <c r="B34">
        <v>1000</v>
      </c>
      <c r="C34">
        <v>3</v>
      </c>
      <c r="D34">
        <v>0</v>
      </c>
      <c r="E34">
        <v>1000</v>
      </c>
      <c r="F34">
        <v>437</v>
      </c>
      <c r="G34">
        <v>1079</v>
      </c>
      <c r="H34">
        <v>1000</v>
      </c>
      <c r="I34">
        <v>3</v>
      </c>
      <c r="J34">
        <v>0</v>
      </c>
      <c r="K34">
        <v>1000</v>
      </c>
      <c r="L34">
        <v>471</v>
      </c>
      <c r="M34">
        <v>1122</v>
      </c>
      <c r="N34">
        <v>1000</v>
      </c>
      <c r="O34">
        <v>3</v>
      </c>
      <c r="P34">
        <v>0</v>
      </c>
      <c r="Q34" s="1">
        <v>0.2</v>
      </c>
      <c r="S34">
        <v>33</v>
      </c>
      <c r="T34">
        <f>L34-F34</f>
        <v>34</v>
      </c>
      <c r="U34">
        <f>M34-G34</f>
        <v>43</v>
      </c>
    </row>
    <row r="35" spans="1:21" x14ac:dyDescent="0.25">
      <c r="A35" t="s">
        <v>51</v>
      </c>
      <c r="B35">
        <v>1000</v>
      </c>
      <c r="C35">
        <v>3</v>
      </c>
      <c r="D35">
        <v>0</v>
      </c>
      <c r="E35">
        <v>1000</v>
      </c>
      <c r="F35">
        <v>432</v>
      </c>
      <c r="G35">
        <v>1072</v>
      </c>
      <c r="H35">
        <v>1000</v>
      </c>
      <c r="I35">
        <v>3</v>
      </c>
      <c r="J35">
        <v>0</v>
      </c>
      <c r="K35">
        <v>1000</v>
      </c>
      <c r="L35">
        <v>472</v>
      </c>
      <c r="M35">
        <v>1133</v>
      </c>
      <c r="N35">
        <v>1000</v>
      </c>
      <c r="O35">
        <v>2</v>
      </c>
      <c r="P35">
        <v>0</v>
      </c>
      <c r="Q35" s="1">
        <v>0.2</v>
      </c>
      <c r="S35">
        <v>34</v>
      </c>
      <c r="T35">
        <f>L35-F35</f>
        <v>40</v>
      </c>
      <c r="U35">
        <f>M35-G35</f>
        <v>61</v>
      </c>
    </row>
    <row r="36" spans="1:21" x14ac:dyDescent="0.25">
      <c r="A36" t="s">
        <v>52</v>
      </c>
      <c r="B36">
        <v>1000</v>
      </c>
      <c r="C36">
        <v>2</v>
      </c>
      <c r="D36">
        <v>0</v>
      </c>
      <c r="E36">
        <v>1000</v>
      </c>
      <c r="F36">
        <v>428</v>
      </c>
      <c r="G36">
        <v>1069</v>
      </c>
      <c r="H36">
        <v>1000</v>
      </c>
      <c r="I36">
        <v>4</v>
      </c>
      <c r="J36">
        <v>0</v>
      </c>
      <c r="K36">
        <v>1000</v>
      </c>
      <c r="L36">
        <v>473</v>
      </c>
      <c r="M36">
        <v>1113</v>
      </c>
      <c r="N36">
        <v>1000</v>
      </c>
      <c r="O36">
        <v>3</v>
      </c>
      <c r="P36">
        <v>0</v>
      </c>
      <c r="Q36" s="1">
        <v>0.2</v>
      </c>
      <c r="S36">
        <v>35</v>
      </c>
      <c r="T36">
        <f>L36-F36</f>
        <v>45</v>
      </c>
      <c r="U36">
        <f>M36-G36</f>
        <v>44</v>
      </c>
    </row>
    <row r="37" spans="1:21" x14ac:dyDescent="0.25">
      <c r="A37" t="s">
        <v>53</v>
      </c>
      <c r="B37">
        <v>2000</v>
      </c>
      <c r="C37">
        <v>8</v>
      </c>
      <c r="D37">
        <v>0</v>
      </c>
      <c r="E37">
        <v>2000</v>
      </c>
      <c r="F37">
        <v>861</v>
      </c>
      <c r="G37">
        <v>2176</v>
      </c>
      <c r="H37">
        <v>2000</v>
      </c>
      <c r="I37">
        <v>7</v>
      </c>
      <c r="J37">
        <v>0</v>
      </c>
      <c r="K37">
        <v>2000</v>
      </c>
      <c r="L37">
        <v>951</v>
      </c>
      <c r="M37">
        <v>2283</v>
      </c>
      <c r="N37">
        <v>2000</v>
      </c>
      <c r="O37">
        <v>7</v>
      </c>
      <c r="P37">
        <v>1</v>
      </c>
      <c r="Q37" s="1">
        <v>0.2</v>
      </c>
      <c r="S37">
        <v>36</v>
      </c>
      <c r="T37">
        <f>L37-F37</f>
        <v>90</v>
      </c>
      <c r="U37">
        <f>M37-G37</f>
        <v>107</v>
      </c>
    </row>
    <row r="38" spans="1:21" x14ac:dyDescent="0.25">
      <c r="A38" t="s">
        <v>54</v>
      </c>
      <c r="B38">
        <v>2000</v>
      </c>
      <c r="C38">
        <v>8</v>
      </c>
      <c r="D38">
        <v>0</v>
      </c>
      <c r="E38">
        <v>2000</v>
      </c>
      <c r="F38">
        <v>851</v>
      </c>
      <c r="G38">
        <v>2137</v>
      </c>
      <c r="H38">
        <v>2000</v>
      </c>
      <c r="I38">
        <v>6</v>
      </c>
      <c r="J38">
        <v>0</v>
      </c>
      <c r="K38">
        <v>2000</v>
      </c>
      <c r="L38">
        <v>956</v>
      </c>
      <c r="M38">
        <v>2261</v>
      </c>
      <c r="N38">
        <v>2000</v>
      </c>
      <c r="O38">
        <v>8</v>
      </c>
      <c r="P38">
        <v>1</v>
      </c>
      <c r="Q38" s="1">
        <v>0.2</v>
      </c>
      <c r="S38">
        <v>37</v>
      </c>
      <c r="T38">
        <f>L38-F38</f>
        <v>105</v>
      </c>
      <c r="U38">
        <f>M38-G38</f>
        <v>124</v>
      </c>
    </row>
    <row r="39" spans="1:21" x14ac:dyDescent="0.25">
      <c r="A39" t="s">
        <v>55</v>
      </c>
      <c r="B39">
        <v>2000</v>
      </c>
      <c r="C39">
        <v>6</v>
      </c>
      <c r="D39">
        <v>0</v>
      </c>
      <c r="E39">
        <v>2000</v>
      </c>
      <c r="F39">
        <v>869</v>
      </c>
      <c r="G39">
        <v>2132</v>
      </c>
      <c r="H39">
        <v>2000</v>
      </c>
      <c r="I39">
        <v>7</v>
      </c>
      <c r="J39">
        <v>0</v>
      </c>
      <c r="K39">
        <v>2000</v>
      </c>
      <c r="L39">
        <v>956</v>
      </c>
      <c r="M39">
        <v>2272</v>
      </c>
      <c r="N39">
        <v>2000</v>
      </c>
      <c r="O39">
        <v>6</v>
      </c>
      <c r="P39">
        <v>0</v>
      </c>
      <c r="Q39" s="1">
        <v>0.2</v>
      </c>
      <c r="S39">
        <v>38</v>
      </c>
      <c r="T39">
        <f>L39-F39</f>
        <v>87</v>
      </c>
      <c r="U39">
        <f>M39-G39</f>
        <v>140</v>
      </c>
    </row>
    <row r="40" spans="1:21" x14ac:dyDescent="0.25">
      <c r="A40" t="s">
        <v>56</v>
      </c>
      <c r="B40">
        <v>1000</v>
      </c>
      <c r="C40">
        <v>3</v>
      </c>
      <c r="D40">
        <v>0</v>
      </c>
      <c r="E40">
        <v>1000</v>
      </c>
      <c r="F40">
        <v>432</v>
      </c>
      <c r="G40">
        <v>1074</v>
      </c>
      <c r="H40">
        <v>1000</v>
      </c>
      <c r="I40">
        <v>2</v>
      </c>
      <c r="J40">
        <v>1</v>
      </c>
      <c r="K40">
        <v>1000</v>
      </c>
      <c r="L40">
        <v>526</v>
      </c>
      <c r="M40">
        <v>1162</v>
      </c>
      <c r="N40">
        <v>1000</v>
      </c>
      <c r="O40">
        <v>4</v>
      </c>
      <c r="P40">
        <v>0</v>
      </c>
      <c r="Q40" s="1">
        <v>1</v>
      </c>
      <c r="S40">
        <v>39</v>
      </c>
      <c r="T40">
        <f>L40-F40</f>
        <v>94</v>
      </c>
      <c r="U40">
        <f>M40-G40</f>
        <v>88</v>
      </c>
    </row>
    <row r="41" spans="1:21" x14ac:dyDescent="0.25">
      <c r="A41" t="s">
        <v>57</v>
      </c>
      <c r="B41">
        <v>1000</v>
      </c>
      <c r="C41">
        <v>3</v>
      </c>
      <c r="D41">
        <v>0</v>
      </c>
      <c r="E41">
        <v>1000</v>
      </c>
      <c r="F41">
        <v>423</v>
      </c>
      <c r="G41">
        <v>1060</v>
      </c>
      <c r="H41">
        <v>1000</v>
      </c>
      <c r="I41">
        <v>2</v>
      </c>
      <c r="J41">
        <v>1</v>
      </c>
      <c r="K41">
        <v>1000</v>
      </c>
      <c r="L41">
        <v>529</v>
      </c>
      <c r="M41">
        <v>1149</v>
      </c>
      <c r="N41">
        <v>1000</v>
      </c>
      <c r="O41">
        <v>3</v>
      </c>
      <c r="P41">
        <v>1</v>
      </c>
      <c r="Q41" s="1">
        <v>1</v>
      </c>
      <c r="S41">
        <v>40</v>
      </c>
      <c r="T41">
        <f>L41-F41</f>
        <v>106</v>
      </c>
      <c r="U41">
        <f>M41-G41</f>
        <v>89</v>
      </c>
    </row>
    <row r="42" spans="1:21" x14ac:dyDescent="0.25">
      <c r="A42" t="s">
        <v>58</v>
      </c>
      <c r="B42">
        <v>1000</v>
      </c>
      <c r="C42">
        <v>4</v>
      </c>
      <c r="D42">
        <v>1</v>
      </c>
      <c r="E42">
        <v>1000</v>
      </c>
      <c r="F42">
        <v>433</v>
      </c>
      <c r="G42">
        <v>1079</v>
      </c>
      <c r="H42">
        <v>1000</v>
      </c>
      <c r="I42">
        <v>3</v>
      </c>
      <c r="J42">
        <v>0</v>
      </c>
      <c r="K42">
        <v>1000</v>
      </c>
      <c r="L42">
        <v>531</v>
      </c>
      <c r="M42">
        <v>1176</v>
      </c>
      <c r="N42">
        <v>1000</v>
      </c>
      <c r="O42">
        <v>3</v>
      </c>
      <c r="P42">
        <v>0</v>
      </c>
      <c r="Q42" s="1">
        <v>1</v>
      </c>
      <c r="S42">
        <v>41</v>
      </c>
      <c r="T42">
        <f>L42-F42</f>
        <v>98</v>
      </c>
      <c r="U42">
        <f>M42-G42</f>
        <v>97</v>
      </c>
    </row>
    <row r="43" spans="1:21" x14ac:dyDescent="0.25">
      <c r="A43" t="s">
        <v>59</v>
      </c>
      <c r="B43">
        <v>2000</v>
      </c>
      <c r="C43">
        <v>6</v>
      </c>
      <c r="D43">
        <v>1</v>
      </c>
      <c r="E43">
        <v>2000</v>
      </c>
      <c r="F43">
        <v>888</v>
      </c>
      <c r="G43">
        <v>2144</v>
      </c>
      <c r="H43">
        <v>2000</v>
      </c>
      <c r="I43">
        <v>7</v>
      </c>
      <c r="J43">
        <v>0</v>
      </c>
      <c r="K43">
        <v>2000</v>
      </c>
      <c r="L43">
        <v>1059</v>
      </c>
      <c r="M43">
        <v>2323</v>
      </c>
      <c r="N43">
        <v>2000</v>
      </c>
      <c r="O43">
        <v>7</v>
      </c>
      <c r="P43">
        <v>1</v>
      </c>
      <c r="Q43" s="1">
        <v>1</v>
      </c>
      <c r="S43">
        <v>42</v>
      </c>
      <c r="T43">
        <f>L43-F43</f>
        <v>171</v>
      </c>
      <c r="U43">
        <f>M43-G43</f>
        <v>179</v>
      </c>
    </row>
    <row r="44" spans="1:21" x14ac:dyDescent="0.25">
      <c r="A44" t="s">
        <v>60</v>
      </c>
      <c r="B44">
        <v>2000</v>
      </c>
      <c r="C44">
        <v>7</v>
      </c>
      <c r="D44">
        <v>0</v>
      </c>
      <c r="E44">
        <v>2000</v>
      </c>
      <c r="F44">
        <v>854</v>
      </c>
      <c r="G44">
        <v>2138</v>
      </c>
      <c r="H44">
        <v>2000</v>
      </c>
      <c r="I44">
        <v>8</v>
      </c>
      <c r="J44">
        <v>0</v>
      </c>
      <c r="K44">
        <v>2000</v>
      </c>
      <c r="L44">
        <v>1054</v>
      </c>
      <c r="M44">
        <v>2295</v>
      </c>
      <c r="N44">
        <v>2000</v>
      </c>
      <c r="O44">
        <v>9</v>
      </c>
      <c r="P44">
        <v>0</v>
      </c>
      <c r="Q44" s="1">
        <v>1</v>
      </c>
      <c r="S44">
        <v>43</v>
      </c>
      <c r="T44">
        <f>L44-F44</f>
        <v>200</v>
      </c>
      <c r="U44">
        <f>M44-G44</f>
        <v>157</v>
      </c>
    </row>
    <row r="45" spans="1:21" x14ac:dyDescent="0.25">
      <c r="A45" t="s">
        <v>61</v>
      </c>
      <c r="B45">
        <v>2000</v>
      </c>
      <c r="C45">
        <v>6</v>
      </c>
      <c r="D45">
        <v>1</v>
      </c>
      <c r="E45">
        <v>2000</v>
      </c>
      <c r="F45">
        <v>861</v>
      </c>
      <c r="G45">
        <v>2132</v>
      </c>
      <c r="H45">
        <v>2000</v>
      </c>
      <c r="I45">
        <v>8</v>
      </c>
      <c r="J45">
        <v>0</v>
      </c>
      <c r="K45">
        <v>2000</v>
      </c>
      <c r="L45">
        <v>1047</v>
      </c>
      <c r="M45">
        <v>2307</v>
      </c>
      <c r="N45">
        <v>2000</v>
      </c>
      <c r="O45">
        <v>7</v>
      </c>
      <c r="P45">
        <v>0</v>
      </c>
      <c r="Q45" s="1">
        <v>1</v>
      </c>
      <c r="S45">
        <v>44</v>
      </c>
      <c r="T45">
        <f>L45-F45</f>
        <v>186</v>
      </c>
      <c r="U45">
        <f>M45-G45</f>
        <v>175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workbookViewId="0">
      <selection activeCell="V5" sqref="A5:V10"/>
    </sheetView>
  </sheetViews>
  <sheetFormatPr defaultRowHeight="15" x14ac:dyDescent="0.25"/>
  <cols>
    <col min="1" max="1" width="22.5703125" bestFit="1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62</v>
      </c>
      <c r="S1" t="s">
        <v>63</v>
      </c>
      <c r="T1" t="s">
        <v>64</v>
      </c>
      <c r="U1" t="s">
        <v>65</v>
      </c>
      <c r="V1" t="s">
        <v>66</v>
      </c>
    </row>
    <row r="2" spans="1:22" x14ac:dyDescent="0.25">
      <c r="A2" t="s">
        <v>21</v>
      </c>
      <c r="B2">
        <v>1000</v>
      </c>
      <c r="C2">
        <v>3</v>
      </c>
      <c r="D2">
        <v>1</v>
      </c>
      <c r="E2">
        <v>1000</v>
      </c>
      <c r="F2">
        <v>442</v>
      </c>
      <c r="G2">
        <v>1064</v>
      </c>
      <c r="H2">
        <v>1000</v>
      </c>
      <c r="I2">
        <v>3</v>
      </c>
      <c r="J2">
        <v>0</v>
      </c>
      <c r="K2">
        <v>1000</v>
      </c>
      <c r="L2">
        <v>827</v>
      </c>
      <c r="M2">
        <v>1074</v>
      </c>
      <c r="N2">
        <v>1000</v>
      </c>
      <c r="O2">
        <v>4</v>
      </c>
      <c r="P2">
        <v>0</v>
      </c>
      <c r="Q2" t="s">
        <v>22</v>
      </c>
      <c r="S2">
        <v>5</v>
      </c>
      <c r="T2">
        <f>L2-F2</f>
        <v>385</v>
      </c>
      <c r="U2">
        <f>M2-G2</f>
        <v>10</v>
      </c>
      <c r="V2">
        <v>1</v>
      </c>
    </row>
    <row r="3" spans="1:22" x14ac:dyDescent="0.25">
      <c r="A3" t="s">
        <v>23</v>
      </c>
      <c r="B3">
        <v>1000</v>
      </c>
      <c r="C3">
        <v>3</v>
      </c>
      <c r="D3">
        <v>1</v>
      </c>
      <c r="E3">
        <v>1000</v>
      </c>
      <c r="F3">
        <v>434</v>
      </c>
      <c r="G3">
        <v>1065</v>
      </c>
      <c r="H3">
        <v>1000</v>
      </c>
      <c r="I3">
        <v>3</v>
      </c>
      <c r="J3">
        <v>1</v>
      </c>
      <c r="K3">
        <v>1000</v>
      </c>
      <c r="L3">
        <v>831</v>
      </c>
      <c r="M3">
        <v>1083</v>
      </c>
      <c r="N3">
        <v>1000</v>
      </c>
      <c r="O3">
        <v>4</v>
      </c>
      <c r="P3">
        <v>1</v>
      </c>
      <c r="Q3" t="s">
        <v>22</v>
      </c>
      <c r="S3">
        <v>6</v>
      </c>
      <c r="T3">
        <f>L3-F3</f>
        <v>397</v>
      </c>
      <c r="U3">
        <f>M3-G3</f>
        <v>18</v>
      </c>
      <c r="V3">
        <v>1</v>
      </c>
    </row>
    <row r="4" spans="1:22" x14ac:dyDescent="0.25">
      <c r="A4" t="s">
        <v>24</v>
      </c>
      <c r="B4">
        <v>1000</v>
      </c>
      <c r="C4">
        <v>3</v>
      </c>
      <c r="D4">
        <v>1</v>
      </c>
      <c r="E4">
        <v>1000</v>
      </c>
      <c r="F4">
        <v>440</v>
      </c>
      <c r="G4">
        <v>1070</v>
      </c>
      <c r="H4">
        <v>1000</v>
      </c>
      <c r="I4">
        <v>2</v>
      </c>
      <c r="J4">
        <v>1</v>
      </c>
      <c r="K4">
        <v>1000</v>
      </c>
      <c r="L4">
        <v>858</v>
      </c>
      <c r="M4">
        <v>1073</v>
      </c>
      <c r="N4">
        <v>1000</v>
      </c>
      <c r="O4">
        <v>3</v>
      </c>
      <c r="P4">
        <v>0</v>
      </c>
      <c r="Q4" t="s">
        <v>22</v>
      </c>
      <c r="S4">
        <v>7</v>
      </c>
      <c r="T4">
        <f>L4-F4</f>
        <v>418</v>
      </c>
      <c r="U4">
        <f>M4-G4</f>
        <v>3</v>
      </c>
      <c r="V4">
        <v>1</v>
      </c>
    </row>
    <row r="5" spans="1:22" x14ac:dyDescent="0.25">
      <c r="A5" t="s">
        <v>26</v>
      </c>
      <c r="B5">
        <v>1000</v>
      </c>
      <c r="C5">
        <v>3</v>
      </c>
      <c r="D5">
        <v>0</v>
      </c>
      <c r="E5">
        <v>1000</v>
      </c>
      <c r="F5">
        <v>433</v>
      </c>
      <c r="G5">
        <v>1059</v>
      </c>
      <c r="H5">
        <v>1000</v>
      </c>
      <c r="I5">
        <v>4</v>
      </c>
      <c r="J5">
        <v>1</v>
      </c>
      <c r="K5">
        <v>1000</v>
      </c>
      <c r="L5">
        <v>490</v>
      </c>
      <c r="M5">
        <v>1112</v>
      </c>
      <c r="N5">
        <v>1000</v>
      </c>
      <c r="O5">
        <v>2</v>
      </c>
      <c r="P5">
        <v>0</v>
      </c>
      <c r="Q5" s="1">
        <v>1</v>
      </c>
      <c r="S5">
        <v>9</v>
      </c>
      <c r="T5">
        <f>L5-F5</f>
        <v>57</v>
      </c>
      <c r="U5">
        <f>M5-G5</f>
        <v>53</v>
      </c>
      <c r="V5">
        <v>2</v>
      </c>
    </row>
    <row r="6" spans="1:22" x14ac:dyDescent="0.25">
      <c r="A6" t="s">
        <v>27</v>
      </c>
      <c r="B6">
        <v>1000</v>
      </c>
      <c r="C6">
        <v>3</v>
      </c>
      <c r="D6">
        <v>0</v>
      </c>
      <c r="E6">
        <v>1000</v>
      </c>
      <c r="F6">
        <v>425</v>
      </c>
      <c r="G6">
        <v>1072</v>
      </c>
      <c r="H6">
        <v>1000</v>
      </c>
      <c r="I6">
        <v>3</v>
      </c>
      <c r="J6">
        <v>1</v>
      </c>
      <c r="K6">
        <v>1000</v>
      </c>
      <c r="L6">
        <v>483</v>
      </c>
      <c r="M6">
        <v>1109</v>
      </c>
      <c r="N6">
        <v>1000</v>
      </c>
      <c r="O6">
        <v>3</v>
      </c>
      <c r="P6">
        <v>0</v>
      </c>
      <c r="Q6" s="1">
        <v>1</v>
      </c>
      <c r="S6">
        <v>10</v>
      </c>
      <c r="T6">
        <f>L6-F6</f>
        <v>58</v>
      </c>
      <c r="U6">
        <f>M6-G6</f>
        <v>37</v>
      </c>
      <c r="V6">
        <v>2</v>
      </c>
    </row>
    <row r="7" spans="1:22" x14ac:dyDescent="0.25">
      <c r="A7" t="s">
        <v>28</v>
      </c>
      <c r="B7">
        <v>1000</v>
      </c>
      <c r="C7">
        <v>2</v>
      </c>
      <c r="D7">
        <v>0</v>
      </c>
      <c r="E7">
        <v>1000</v>
      </c>
      <c r="F7">
        <v>423</v>
      </c>
      <c r="G7">
        <v>1059</v>
      </c>
      <c r="H7">
        <v>1000</v>
      </c>
      <c r="I7">
        <v>4</v>
      </c>
      <c r="J7">
        <v>0</v>
      </c>
      <c r="K7">
        <v>1000</v>
      </c>
      <c r="L7">
        <v>490</v>
      </c>
      <c r="M7">
        <v>1124</v>
      </c>
      <c r="N7">
        <v>1000</v>
      </c>
      <c r="O7">
        <v>3</v>
      </c>
      <c r="P7">
        <v>0</v>
      </c>
      <c r="Q7" s="1">
        <v>1</v>
      </c>
      <c r="S7">
        <v>11</v>
      </c>
      <c r="T7">
        <f>L7-F7</f>
        <v>67</v>
      </c>
      <c r="U7">
        <f>M7-G7</f>
        <v>65</v>
      </c>
      <c r="V7">
        <v>2</v>
      </c>
    </row>
    <row r="8" spans="1:22" x14ac:dyDescent="0.25">
      <c r="A8" t="s">
        <v>56</v>
      </c>
      <c r="B8">
        <v>1000</v>
      </c>
      <c r="C8">
        <v>3</v>
      </c>
      <c r="D8">
        <v>0</v>
      </c>
      <c r="E8">
        <v>1000</v>
      </c>
      <c r="F8">
        <v>432</v>
      </c>
      <c r="G8">
        <v>1074</v>
      </c>
      <c r="H8">
        <v>1000</v>
      </c>
      <c r="I8">
        <v>2</v>
      </c>
      <c r="J8">
        <v>1</v>
      </c>
      <c r="K8">
        <v>1000</v>
      </c>
      <c r="L8">
        <v>526</v>
      </c>
      <c r="M8">
        <v>1162</v>
      </c>
      <c r="N8">
        <v>1000</v>
      </c>
      <c r="O8">
        <v>4</v>
      </c>
      <c r="P8">
        <v>0</v>
      </c>
      <c r="Q8" s="1">
        <v>1</v>
      </c>
      <c r="S8">
        <v>39</v>
      </c>
      <c r="T8">
        <f>L8-F8</f>
        <v>94</v>
      </c>
      <c r="U8">
        <f>M8-G8</f>
        <v>88</v>
      </c>
      <c r="V8">
        <v>3</v>
      </c>
    </row>
    <row r="9" spans="1:22" x14ac:dyDescent="0.25">
      <c r="A9" t="s">
        <v>57</v>
      </c>
      <c r="B9">
        <v>1000</v>
      </c>
      <c r="C9">
        <v>3</v>
      </c>
      <c r="D9">
        <v>0</v>
      </c>
      <c r="E9">
        <v>1000</v>
      </c>
      <c r="F9">
        <v>423</v>
      </c>
      <c r="G9">
        <v>1060</v>
      </c>
      <c r="H9">
        <v>1000</v>
      </c>
      <c r="I9">
        <v>2</v>
      </c>
      <c r="J9">
        <v>1</v>
      </c>
      <c r="K9">
        <v>1000</v>
      </c>
      <c r="L9">
        <v>529</v>
      </c>
      <c r="M9">
        <v>1149</v>
      </c>
      <c r="N9">
        <v>1000</v>
      </c>
      <c r="O9">
        <v>3</v>
      </c>
      <c r="P9">
        <v>1</v>
      </c>
      <c r="Q9" s="1">
        <v>1</v>
      </c>
      <c r="S9">
        <v>40</v>
      </c>
      <c r="T9">
        <f>L9-F9</f>
        <v>106</v>
      </c>
      <c r="U9">
        <f>M9-G9</f>
        <v>89</v>
      </c>
      <c r="V9">
        <v>3</v>
      </c>
    </row>
    <row r="10" spans="1:22" x14ac:dyDescent="0.25">
      <c r="A10" t="s">
        <v>58</v>
      </c>
      <c r="B10">
        <v>1000</v>
      </c>
      <c r="C10">
        <v>4</v>
      </c>
      <c r="D10">
        <v>1</v>
      </c>
      <c r="E10">
        <v>1000</v>
      </c>
      <c r="F10">
        <v>433</v>
      </c>
      <c r="G10">
        <v>1079</v>
      </c>
      <c r="H10">
        <v>1000</v>
      </c>
      <c r="I10">
        <v>3</v>
      </c>
      <c r="J10">
        <v>0</v>
      </c>
      <c r="K10">
        <v>1000</v>
      </c>
      <c r="L10">
        <v>531</v>
      </c>
      <c r="M10">
        <v>1176</v>
      </c>
      <c r="N10">
        <v>1000</v>
      </c>
      <c r="O10">
        <v>3</v>
      </c>
      <c r="P10">
        <v>0</v>
      </c>
      <c r="Q10" s="1">
        <v>1</v>
      </c>
      <c r="S10">
        <v>41</v>
      </c>
      <c r="T10">
        <f>L10-F10</f>
        <v>98</v>
      </c>
      <c r="U10">
        <f>M10-G10</f>
        <v>97</v>
      </c>
      <c r="V10">
        <v>3</v>
      </c>
    </row>
    <row r="11" spans="1:22" x14ac:dyDescent="0.25">
      <c r="A11" t="s">
        <v>32</v>
      </c>
      <c r="B11">
        <v>1000</v>
      </c>
      <c r="C11">
        <v>2</v>
      </c>
      <c r="D11">
        <v>0</v>
      </c>
      <c r="E11">
        <v>1000</v>
      </c>
      <c r="F11">
        <v>425</v>
      </c>
      <c r="G11">
        <v>1083</v>
      </c>
      <c r="H11">
        <v>1000</v>
      </c>
      <c r="I11">
        <v>2</v>
      </c>
      <c r="J11">
        <v>0</v>
      </c>
      <c r="K11">
        <v>1000</v>
      </c>
      <c r="L11">
        <v>542</v>
      </c>
      <c r="M11">
        <v>1139</v>
      </c>
      <c r="N11">
        <v>1000</v>
      </c>
      <c r="O11">
        <v>2</v>
      </c>
      <c r="P11">
        <v>1</v>
      </c>
      <c r="Q11" s="1">
        <v>0.8</v>
      </c>
      <c r="S11">
        <v>15</v>
      </c>
      <c r="T11">
        <f>L11-F11</f>
        <v>117</v>
      </c>
      <c r="U11">
        <f>M11-G11</f>
        <v>56</v>
      </c>
      <c r="V11">
        <v>4</v>
      </c>
    </row>
    <row r="12" spans="1:22" x14ac:dyDescent="0.25">
      <c r="A12" t="s">
        <v>33</v>
      </c>
      <c r="B12">
        <v>1000</v>
      </c>
      <c r="C12">
        <v>3</v>
      </c>
      <c r="D12">
        <v>0</v>
      </c>
      <c r="E12">
        <v>1000</v>
      </c>
      <c r="F12">
        <v>430</v>
      </c>
      <c r="G12">
        <v>1074</v>
      </c>
      <c r="H12">
        <v>1000</v>
      </c>
      <c r="I12">
        <v>4</v>
      </c>
      <c r="J12">
        <v>1</v>
      </c>
      <c r="K12">
        <v>1000</v>
      </c>
      <c r="L12">
        <v>528</v>
      </c>
      <c r="M12">
        <v>1159</v>
      </c>
      <c r="N12">
        <v>1000</v>
      </c>
      <c r="O12">
        <v>3</v>
      </c>
      <c r="P12">
        <v>0</v>
      </c>
      <c r="Q12" s="1">
        <v>0.8</v>
      </c>
      <c r="S12">
        <v>16</v>
      </c>
      <c r="T12">
        <f>L12-F12</f>
        <v>98</v>
      </c>
      <c r="U12">
        <f>M12-G12</f>
        <v>85</v>
      </c>
      <c r="V12">
        <v>4</v>
      </c>
    </row>
    <row r="13" spans="1:22" x14ac:dyDescent="0.25">
      <c r="A13" t="s">
        <v>34</v>
      </c>
      <c r="B13">
        <v>1000</v>
      </c>
      <c r="C13">
        <v>2</v>
      </c>
      <c r="D13">
        <v>0</v>
      </c>
      <c r="E13">
        <v>1000</v>
      </c>
      <c r="F13">
        <v>425</v>
      </c>
      <c r="G13">
        <v>1065</v>
      </c>
      <c r="H13">
        <v>1000</v>
      </c>
      <c r="I13">
        <v>2</v>
      </c>
      <c r="J13">
        <v>1</v>
      </c>
      <c r="K13">
        <v>1000</v>
      </c>
      <c r="L13">
        <v>523</v>
      </c>
      <c r="M13">
        <v>1153</v>
      </c>
      <c r="N13">
        <v>1000</v>
      </c>
      <c r="O13">
        <v>3</v>
      </c>
      <c r="P13">
        <v>0</v>
      </c>
      <c r="Q13" s="1">
        <v>0.8</v>
      </c>
      <c r="S13">
        <v>17</v>
      </c>
      <c r="T13">
        <f>L13-F13</f>
        <v>98</v>
      </c>
      <c r="U13">
        <f>M13-G13</f>
        <v>88</v>
      </c>
      <c r="V13">
        <v>4</v>
      </c>
    </row>
    <row r="14" spans="1:22" x14ac:dyDescent="0.25">
      <c r="A14" t="s">
        <v>38</v>
      </c>
      <c r="B14">
        <v>1000</v>
      </c>
      <c r="C14">
        <v>2</v>
      </c>
      <c r="D14">
        <v>1</v>
      </c>
      <c r="E14">
        <v>1000</v>
      </c>
      <c r="F14">
        <v>431</v>
      </c>
      <c r="G14">
        <v>1075</v>
      </c>
      <c r="H14">
        <v>1000</v>
      </c>
      <c r="I14">
        <v>4</v>
      </c>
      <c r="J14">
        <v>0</v>
      </c>
      <c r="K14">
        <v>1000</v>
      </c>
      <c r="L14">
        <v>506</v>
      </c>
      <c r="M14">
        <v>1161</v>
      </c>
      <c r="N14">
        <v>1000</v>
      </c>
      <c r="O14">
        <v>3</v>
      </c>
      <c r="P14">
        <v>0</v>
      </c>
      <c r="Q14" s="1">
        <v>0.6</v>
      </c>
      <c r="S14">
        <v>21</v>
      </c>
      <c r="T14">
        <f>L14-F14</f>
        <v>75</v>
      </c>
      <c r="U14">
        <f>M14-G14</f>
        <v>86</v>
      </c>
      <c r="V14">
        <v>5</v>
      </c>
    </row>
    <row r="15" spans="1:22" x14ac:dyDescent="0.25">
      <c r="A15" t="s">
        <v>39</v>
      </c>
      <c r="B15">
        <v>1000</v>
      </c>
      <c r="C15">
        <v>2</v>
      </c>
      <c r="D15">
        <v>1</v>
      </c>
      <c r="E15">
        <v>1000</v>
      </c>
      <c r="F15">
        <v>432</v>
      </c>
      <c r="G15">
        <v>1065</v>
      </c>
      <c r="H15">
        <v>1000</v>
      </c>
      <c r="I15">
        <v>2</v>
      </c>
      <c r="J15">
        <v>1</v>
      </c>
      <c r="K15">
        <v>1000</v>
      </c>
      <c r="L15">
        <v>518</v>
      </c>
      <c r="M15">
        <v>1136</v>
      </c>
      <c r="N15">
        <v>1000</v>
      </c>
      <c r="O15">
        <v>3</v>
      </c>
      <c r="P15">
        <v>0</v>
      </c>
      <c r="Q15" s="1">
        <v>0.6</v>
      </c>
      <c r="S15">
        <v>22</v>
      </c>
      <c r="T15">
        <f>L15-F15</f>
        <v>86</v>
      </c>
      <c r="U15">
        <f>M15-G15</f>
        <v>71</v>
      </c>
      <c r="V15">
        <v>5</v>
      </c>
    </row>
    <row r="16" spans="1:22" x14ac:dyDescent="0.25">
      <c r="A16" t="s">
        <v>40</v>
      </c>
      <c r="B16">
        <v>1000</v>
      </c>
      <c r="C16">
        <v>3</v>
      </c>
      <c r="D16">
        <v>1</v>
      </c>
      <c r="E16">
        <v>1000</v>
      </c>
      <c r="F16">
        <v>437</v>
      </c>
      <c r="G16">
        <v>1083</v>
      </c>
      <c r="H16">
        <v>1000</v>
      </c>
      <c r="I16">
        <v>4</v>
      </c>
      <c r="J16">
        <v>0</v>
      </c>
      <c r="K16">
        <v>1000</v>
      </c>
      <c r="L16">
        <v>519</v>
      </c>
      <c r="M16">
        <v>1157</v>
      </c>
      <c r="N16">
        <v>1000</v>
      </c>
      <c r="O16">
        <v>4</v>
      </c>
      <c r="P16">
        <v>1</v>
      </c>
      <c r="Q16" s="1">
        <v>0.6</v>
      </c>
      <c r="S16">
        <v>23</v>
      </c>
      <c r="T16">
        <f>L16-F16</f>
        <v>82</v>
      </c>
      <c r="U16">
        <f>M16-G16</f>
        <v>74</v>
      </c>
      <c r="V16">
        <v>5</v>
      </c>
    </row>
    <row r="17" spans="1:22" x14ac:dyDescent="0.25">
      <c r="A17" t="s">
        <v>44</v>
      </c>
      <c r="B17">
        <v>1000</v>
      </c>
      <c r="C17">
        <v>4</v>
      </c>
      <c r="D17">
        <v>0</v>
      </c>
      <c r="E17">
        <v>1000</v>
      </c>
      <c r="F17">
        <v>433</v>
      </c>
      <c r="G17">
        <v>1087</v>
      </c>
      <c r="H17">
        <v>1000</v>
      </c>
      <c r="I17">
        <v>3</v>
      </c>
      <c r="J17">
        <v>0</v>
      </c>
      <c r="K17">
        <v>1000</v>
      </c>
      <c r="L17">
        <v>503</v>
      </c>
      <c r="M17">
        <v>1158</v>
      </c>
      <c r="N17">
        <v>1000</v>
      </c>
      <c r="O17">
        <v>3</v>
      </c>
      <c r="P17">
        <v>0</v>
      </c>
      <c r="Q17" s="1">
        <v>0.4</v>
      </c>
      <c r="S17">
        <v>27</v>
      </c>
      <c r="T17">
        <f>L17-F17</f>
        <v>70</v>
      </c>
      <c r="U17">
        <f>M17-G17</f>
        <v>71</v>
      </c>
      <c r="V17">
        <v>6</v>
      </c>
    </row>
    <row r="18" spans="1:22" x14ac:dyDescent="0.25">
      <c r="A18" t="s">
        <v>45</v>
      </c>
      <c r="B18">
        <v>1000</v>
      </c>
      <c r="C18">
        <v>3</v>
      </c>
      <c r="D18">
        <v>1</v>
      </c>
      <c r="E18">
        <v>1000</v>
      </c>
      <c r="F18">
        <v>444</v>
      </c>
      <c r="G18">
        <v>1071</v>
      </c>
      <c r="H18">
        <v>1000</v>
      </c>
      <c r="I18">
        <v>3</v>
      </c>
      <c r="J18">
        <v>1</v>
      </c>
      <c r="K18">
        <v>1000</v>
      </c>
      <c r="L18">
        <v>490</v>
      </c>
      <c r="M18">
        <v>1139</v>
      </c>
      <c r="N18">
        <v>1000</v>
      </c>
      <c r="O18">
        <v>3</v>
      </c>
      <c r="P18">
        <v>0</v>
      </c>
      <c r="Q18" s="1">
        <v>0.4</v>
      </c>
      <c r="S18">
        <v>28</v>
      </c>
      <c r="T18">
        <f>L18-F18</f>
        <v>46</v>
      </c>
      <c r="U18">
        <f>M18-G18</f>
        <v>68</v>
      </c>
      <c r="V18">
        <v>6</v>
      </c>
    </row>
    <row r="19" spans="1:22" x14ac:dyDescent="0.25">
      <c r="A19" t="s">
        <v>46</v>
      </c>
      <c r="B19">
        <v>1000</v>
      </c>
      <c r="C19">
        <v>2</v>
      </c>
      <c r="D19">
        <v>0</v>
      </c>
      <c r="E19">
        <v>1000</v>
      </c>
      <c r="F19">
        <v>436</v>
      </c>
      <c r="G19">
        <v>1077</v>
      </c>
      <c r="H19">
        <v>1000</v>
      </c>
      <c r="I19">
        <v>5</v>
      </c>
      <c r="J19">
        <v>0</v>
      </c>
      <c r="K19">
        <v>1000</v>
      </c>
      <c r="L19">
        <v>506</v>
      </c>
      <c r="M19">
        <v>1149</v>
      </c>
      <c r="N19">
        <v>1000</v>
      </c>
      <c r="O19">
        <v>2</v>
      </c>
      <c r="P19">
        <v>0</v>
      </c>
      <c r="Q19" s="1">
        <v>0.4</v>
      </c>
      <c r="S19">
        <v>29</v>
      </c>
      <c r="T19">
        <f>L19-F19</f>
        <v>70</v>
      </c>
      <c r="U19">
        <f>M19-G19</f>
        <v>72</v>
      </c>
      <c r="V19">
        <v>6</v>
      </c>
    </row>
    <row r="20" spans="1:22" x14ac:dyDescent="0.25">
      <c r="A20" t="s">
        <v>50</v>
      </c>
      <c r="B20">
        <v>1000</v>
      </c>
      <c r="C20">
        <v>3</v>
      </c>
      <c r="D20">
        <v>0</v>
      </c>
      <c r="E20">
        <v>1000</v>
      </c>
      <c r="F20">
        <v>437</v>
      </c>
      <c r="G20">
        <v>1079</v>
      </c>
      <c r="H20">
        <v>1000</v>
      </c>
      <c r="I20">
        <v>3</v>
      </c>
      <c r="J20">
        <v>0</v>
      </c>
      <c r="K20">
        <v>1000</v>
      </c>
      <c r="L20">
        <v>471</v>
      </c>
      <c r="M20">
        <v>1122</v>
      </c>
      <c r="N20">
        <v>1000</v>
      </c>
      <c r="O20">
        <v>3</v>
      </c>
      <c r="P20">
        <v>0</v>
      </c>
      <c r="Q20" s="1">
        <v>0.2</v>
      </c>
      <c r="S20">
        <v>33</v>
      </c>
      <c r="T20">
        <f>L20-F20</f>
        <v>34</v>
      </c>
      <c r="U20">
        <f>M20-G20</f>
        <v>43</v>
      </c>
      <c r="V20">
        <v>7</v>
      </c>
    </row>
    <row r="21" spans="1:22" x14ac:dyDescent="0.25">
      <c r="A21" t="s">
        <v>51</v>
      </c>
      <c r="B21">
        <v>1000</v>
      </c>
      <c r="C21">
        <v>3</v>
      </c>
      <c r="D21">
        <v>0</v>
      </c>
      <c r="E21">
        <v>1000</v>
      </c>
      <c r="F21">
        <v>432</v>
      </c>
      <c r="G21">
        <v>1072</v>
      </c>
      <c r="H21">
        <v>1000</v>
      </c>
      <c r="I21">
        <v>3</v>
      </c>
      <c r="J21">
        <v>0</v>
      </c>
      <c r="K21">
        <v>1000</v>
      </c>
      <c r="L21">
        <v>472</v>
      </c>
      <c r="M21">
        <v>1133</v>
      </c>
      <c r="N21">
        <v>1000</v>
      </c>
      <c r="O21">
        <v>2</v>
      </c>
      <c r="P21">
        <v>0</v>
      </c>
      <c r="Q21" s="1">
        <v>0.2</v>
      </c>
      <c r="S21">
        <v>34</v>
      </c>
      <c r="T21">
        <f>L21-F21</f>
        <v>40</v>
      </c>
      <c r="U21">
        <f>M21-G21</f>
        <v>61</v>
      </c>
      <c r="V21">
        <v>7</v>
      </c>
    </row>
    <row r="22" spans="1:22" x14ac:dyDescent="0.25">
      <c r="A22" t="s">
        <v>52</v>
      </c>
      <c r="B22">
        <v>1000</v>
      </c>
      <c r="C22">
        <v>2</v>
      </c>
      <c r="D22">
        <v>0</v>
      </c>
      <c r="E22">
        <v>1000</v>
      </c>
      <c r="F22">
        <v>428</v>
      </c>
      <c r="G22">
        <v>1069</v>
      </c>
      <c r="H22">
        <v>1000</v>
      </c>
      <c r="I22">
        <v>4</v>
      </c>
      <c r="J22">
        <v>0</v>
      </c>
      <c r="K22">
        <v>1000</v>
      </c>
      <c r="L22">
        <v>473</v>
      </c>
      <c r="M22">
        <v>1113</v>
      </c>
      <c r="N22">
        <v>1000</v>
      </c>
      <c r="O22">
        <v>3</v>
      </c>
      <c r="P22">
        <v>0</v>
      </c>
      <c r="Q22" s="1">
        <v>0.2</v>
      </c>
      <c r="S22">
        <v>35</v>
      </c>
      <c r="T22">
        <f>L22-F22</f>
        <v>45</v>
      </c>
      <c r="U22">
        <f>M22-G22</f>
        <v>44</v>
      </c>
      <c r="V22">
        <v>7</v>
      </c>
    </row>
    <row r="23" spans="1:22" x14ac:dyDescent="0.25">
      <c r="A23" t="s">
        <v>17</v>
      </c>
      <c r="B23">
        <v>1000</v>
      </c>
      <c r="C23">
        <v>3</v>
      </c>
      <c r="D23">
        <v>0</v>
      </c>
      <c r="E23">
        <v>1000</v>
      </c>
      <c r="F23">
        <v>439</v>
      </c>
      <c r="G23">
        <v>1072</v>
      </c>
      <c r="H23">
        <v>1000</v>
      </c>
      <c r="I23">
        <v>3</v>
      </c>
      <c r="J23">
        <v>0</v>
      </c>
      <c r="K23">
        <v>1000</v>
      </c>
      <c r="L23">
        <v>437</v>
      </c>
      <c r="M23">
        <v>1102</v>
      </c>
      <c r="N23">
        <v>1000</v>
      </c>
      <c r="O23">
        <v>3</v>
      </c>
      <c r="P23">
        <v>1</v>
      </c>
      <c r="Q23" s="1">
        <v>0</v>
      </c>
      <c r="S23">
        <v>1</v>
      </c>
      <c r="T23">
        <f>L23-F23</f>
        <v>-2</v>
      </c>
      <c r="U23">
        <f>M23-G23</f>
        <v>30</v>
      </c>
      <c r="V23">
        <v>8</v>
      </c>
    </row>
    <row r="24" spans="1:22" x14ac:dyDescent="0.25">
      <c r="A24" t="s">
        <v>18</v>
      </c>
      <c r="B24">
        <v>1000</v>
      </c>
      <c r="C24">
        <v>3</v>
      </c>
      <c r="D24">
        <v>1</v>
      </c>
      <c r="E24">
        <v>1000</v>
      </c>
      <c r="F24">
        <v>437</v>
      </c>
      <c r="G24">
        <v>1062</v>
      </c>
      <c r="H24">
        <v>1000</v>
      </c>
      <c r="I24">
        <v>3</v>
      </c>
      <c r="J24">
        <v>0</v>
      </c>
      <c r="K24">
        <v>1000</v>
      </c>
      <c r="L24">
        <v>437</v>
      </c>
      <c r="M24">
        <v>1101</v>
      </c>
      <c r="N24">
        <v>1000</v>
      </c>
      <c r="O24">
        <v>6</v>
      </c>
      <c r="P24">
        <v>0</v>
      </c>
      <c r="Q24" s="1">
        <v>0</v>
      </c>
      <c r="S24">
        <v>2</v>
      </c>
      <c r="T24">
        <f>L24-F24</f>
        <v>0</v>
      </c>
      <c r="U24">
        <f>M24-G24</f>
        <v>39</v>
      </c>
      <c r="V24">
        <v>8</v>
      </c>
    </row>
    <row r="25" spans="1:22" x14ac:dyDescent="0.25">
      <c r="A25" t="s">
        <v>19</v>
      </c>
      <c r="B25">
        <v>1000</v>
      </c>
      <c r="C25">
        <v>3</v>
      </c>
      <c r="D25">
        <v>0</v>
      </c>
      <c r="E25">
        <v>1000</v>
      </c>
      <c r="F25">
        <v>435</v>
      </c>
      <c r="G25">
        <v>1079</v>
      </c>
      <c r="H25">
        <v>1000</v>
      </c>
      <c r="I25">
        <v>2</v>
      </c>
      <c r="J25">
        <v>0</v>
      </c>
      <c r="K25">
        <v>1000</v>
      </c>
      <c r="L25">
        <v>439</v>
      </c>
      <c r="M25">
        <v>1080</v>
      </c>
      <c r="N25">
        <v>1000</v>
      </c>
      <c r="O25">
        <v>4</v>
      </c>
      <c r="P25">
        <v>0</v>
      </c>
      <c r="Q25" s="1">
        <v>0</v>
      </c>
      <c r="S25">
        <v>3</v>
      </c>
      <c r="T25">
        <f>L25-F25</f>
        <v>4</v>
      </c>
      <c r="U25">
        <f>M25-G25</f>
        <v>1</v>
      </c>
      <c r="V25">
        <v>8</v>
      </c>
    </row>
    <row r="26" spans="1:22" x14ac:dyDescent="0.25">
      <c r="Q26" s="1"/>
    </row>
    <row r="28" spans="1:22" x14ac:dyDescent="0.25">
      <c r="Q28" s="1"/>
    </row>
    <row r="29" spans="1:22" x14ac:dyDescent="0.25">
      <c r="Q29" s="1"/>
    </row>
    <row r="30" spans="1:22" x14ac:dyDescent="0.25">
      <c r="Q30" s="1"/>
    </row>
    <row r="31" spans="1:22" x14ac:dyDescent="0.25">
      <c r="Q31" s="1"/>
    </row>
    <row r="32" spans="1:22" x14ac:dyDescent="0.25">
      <c r="Q32" s="1"/>
    </row>
    <row r="33" spans="17:17" x14ac:dyDescent="0.25">
      <c r="Q33" s="1"/>
    </row>
    <row r="34" spans="17:17" x14ac:dyDescent="0.25">
      <c r="Q34" s="1"/>
    </row>
    <row r="35" spans="17:17" x14ac:dyDescent="0.25">
      <c r="Q35" s="1"/>
    </row>
    <row r="36" spans="17:17" x14ac:dyDescent="0.25">
      <c r="Q36" s="1"/>
    </row>
    <row r="37" spans="17:17" x14ac:dyDescent="0.25">
      <c r="Q37" s="1"/>
    </row>
    <row r="38" spans="17:17" x14ac:dyDescent="0.25">
      <c r="Q38" s="1"/>
    </row>
    <row r="39" spans="17:17" x14ac:dyDescent="0.25">
      <c r="Q39" s="1"/>
    </row>
    <row r="40" spans="17:17" x14ac:dyDescent="0.25">
      <c r="Q40" s="1"/>
    </row>
    <row r="41" spans="17:17" x14ac:dyDescent="0.25">
      <c r="Q41" s="1"/>
    </row>
    <row r="42" spans="17:17" x14ac:dyDescent="0.25">
      <c r="Q42" s="1"/>
    </row>
    <row r="43" spans="17:17" x14ac:dyDescent="0.25">
      <c r="Q43" s="1"/>
    </row>
    <row r="44" spans="17:17" x14ac:dyDescent="0.25">
      <c r="Q44" s="1"/>
    </row>
    <row r="45" spans="17:17" x14ac:dyDescent="0.25">
      <c r="Q45" s="1"/>
    </row>
  </sheetData>
  <sortState ref="A2:U42">
    <sortCondition descending="1" ref="Q2:Q4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"/>
  <sheetViews>
    <sheetView tabSelected="1" topLeftCell="C1" workbookViewId="0">
      <selection activeCell="S27" sqref="S27"/>
    </sheetView>
  </sheetViews>
  <sheetFormatPr defaultRowHeight="15" x14ac:dyDescent="0.25"/>
  <cols>
    <col min="1" max="1" width="13.42578125" customWidth="1"/>
    <col min="2" max="2" width="18.5703125" customWidth="1"/>
    <col min="3" max="4" width="18.5703125" bestFit="1" customWidth="1"/>
    <col min="11" max="11" width="13.42578125" bestFit="1" customWidth="1"/>
    <col min="12" max="13" width="18.5703125" bestFit="1" customWidth="1"/>
    <col min="15" max="15" width="13.42578125" bestFit="1" customWidth="1"/>
    <col min="16" max="16" width="17.5703125" bestFit="1" customWidth="1"/>
    <col min="17" max="17" width="17.5703125" customWidth="1"/>
    <col min="21" max="21" width="13.42578125" bestFit="1" customWidth="1"/>
    <col min="22" max="22" width="16.42578125" bestFit="1" customWidth="1"/>
    <col min="23" max="23" width="16.42578125" customWidth="1"/>
  </cols>
  <sheetData>
    <row r="1" spans="1:23" x14ac:dyDescent="0.25">
      <c r="A1" t="s">
        <v>71</v>
      </c>
      <c r="H1" t="s">
        <v>75</v>
      </c>
    </row>
    <row r="3" spans="1:23" x14ac:dyDescent="0.25">
      <c r="C3" s="2" t="s">
        <v>68</v>
      </c>
      <c r="H3" t="s">
        <v>71</v>
      </c>
    </row>
    <row r="4" spans="1:23" x14ac:dyDescent="0.25">
      <c r="A4" s="2" t="s">
        <v>66</v>
      </c>
      <c r="B4" s="2" t="s">
        <v>16</v>
      </c>
      <c r="C4" t="s">
        <v>69</v>
      </c>
      <c r="D4" t="s">
        <v>70</v>
      </c>
    </row>
    <row r="5" spans="1:23" x14ac:dyDescent="0.25">
      <c r="A5">
        <v>1</v>
      </c>
      <c r="B5" t="s">
        <v>22</v>
      </c>
      <c r="C5" s="3">
        <v>400</v>
      </c>
      <c r="D5" s="3">
        <v>10.333333333333334</v>
      </c>
      <c r="F5">
        <v>400</v>
      </c>
      <c r="J5" s="2" t="s">
        <v>68</v>
      </c>
      <c r="P5" s="2" t="s">
        <v>68</v>
      </c>
      <c r="V5" s="2" t="s">
        <v>68</v>
      </c>
    </row>
    <row r="6" spans="1:23" x14ac:dyDescent="0.25">
      <c r="A6">
        <v>2</v>
      </c>
      <c r="B6">
        <v>1</v>
      </c>
      <c r="C6" s="3">
        <v>60.666666666666664</v>
      </c>
      <c r="D6" s="3">
        <v>51.666666666666664</v>
      </c>
      <c r="F6" s="6">
        <f>182/3</f>
        <v>60.666666666666664</v>
      </c>
      <c r="H6" s="2" t="s">
        <v>66</v>
      </c>
      <c r="I6" s="2" t="s">
        <v>16</v>
      </c>
      <c r="J6" t="s">
        <v>69</v>
      </c>
      <c r="K6" t="s">
        <v>70</v>
      </c>
      <c r="N6" s="2" t="s">
        <v>66</v>
      </c>
      <c r="O6" s="2" t="s">
        <v>16</v>
      </c>
      <c r="P6" t="s">
        <v>77</v>
      </c>
      <c r="Q6" t="s">
        <v>78</v>
      </c>
      <c r="T6" s="2" t="s">
        <v>66</v>
      </c>
      <c r="U6" s="2" t="s">
        <v>16</v>
      </c>
      <c r="V6" t="s">
        <v>79</v>
      </c>
      <c r="W6" t="s">
        <v>80</v>
      </c>
    </row>
    <row r="7" spans="1:23" x14ac:dyDescent="0.25">
      <c r="A7">
        <v>3</v>
      </c>
      <c r="B7">
        <v>1</v>
      </c>
      <c r="C7" s="3">
        <v>99.333333333333329</v>
      </c>
      <c r="D7" s="3">
        <v>91.333333333333329</v>
      </c>
      <c r="F7">
        <f>298/3</f>
        <v>99.333333333333329</v>
      </c>
      <c r="H7">
        <v>1</v>
      </c>
      <c r="I7" t="s">
        <v>22</v>
      </c>
      <c r="J7" s="3">
        <v>400</v>
      </c>
      <c r="K7" s="3">
        <v>10.333333333333334</v>
      </c>
      <c r="N7">
        <v>1</v>
      </c>
      <c r="O7" t="s">
        <v>22</v>
      </c>
      <c r="P7" s="3">
        <v>16.703293088490067</v>
      </c>
      <c r="Q7" s="3">
        <v>7.5055534994651358</v>
      </c>
      <c r="T7">
        <v>1</v>
      </c>
      <c r="U7" t="s">
        <v>22</v>
      </c>
      <c r="V7" s="3">
        <v>3</v>
      </c>
      <c r="W7" s="3">
        <v>3</v>
      </c>
    </row>
    <row r="8" spans="1:23" x14ac:dyDescent="0.25">
      <c r="A8">
        <v>4</v>
      </c>
      <c r="B8">
        <v>0.8</v>
      </c>
      <c r="C8" s="3">
        <v>104.33333333333333</v>
      </c>
      <c r="D8" s="3">
        <v>76.333333333333329</v>
      </c>
      <c r="F8">
        <f>313/3</f>
        <v>104.33333333333333</v>
      </c>
      <c r="H8">
        <v>3</v>
      </c>
      <c r="I8">
        <v>1</v>
      </c>
      <c r="J8" s="3">
        <v>99.333333333333329</v>
      </c>
      <c r="K8" s="3">
        <v>91.333333333333329</v>
      </c>
      <c r="N8">
        <v>3</v>
      </c>
      <c r="O8">
        <v>1</v>
      </c>
      <c r="P8" s="3">
        <v>6.1101009266078359</v>
      </c>
      <c r="Q8" s="3">
        <v>4.9328828623163092</v>
      </c>
      <c r="T8">
        <v>3</v>
      </c>
      <c r="U8">
        <v>1</v>
      </c>
      <c r="V8" s="3">
        <v>3</v>
      </c>
      <c r="W8" s="3">
        <v>3</v>
      </c>
    </row>
    <row r="9" spans="1:23" x14ac:dyDescent="0.25">
      <c r="A9">
        <v>5</v>
      </c>
      <c r="B9">
        <v>0.6</v>
      </c>
      <c r="C9" s="3">
        <v>81</v>
      </c>
      <c r="D9" s="3">
        <v>77</v>
      </c>
      <c r="F9">
        <v>81</v>
      </c>
      <c r="H9">
        <v>4</v>
      </c>
      <c r="I9">
        <v>0.8</v>
      </c>
      <c r="J9" s="3">
        <v>104.33333333333333</v>
      </c>
      <c r="K9" s="3">
        <v>76.333333333333329</v>
      </c>
      <c r="N9">
        <v>4</v>
      </c>
      <c r="O9">
        <v>0.8</v>
      </c>
      <c r="P9" s="3">
        <v>10.969655114602917</v>
      </c>
      <c r="Q9" s="3">
        <v>17.672954855748767</v>
      </c>
      <c r="T9">
        <v>4</v>
      </c>
      <c r="U9">
        <v>0.8</v>
      </c>
      <c r="V9" s="3">
        <v>3</v>
      </c>
      <c r="W9" s="3">
        <v>3</v>
      </c>
    </row>
    <row r="10" spans="1:23" x14ac:dyDescent="0.25">
      <c r="A10">
        <v>6</v>
      </c>
      <c r="B10">
        <v>0.4</v>
      </c>
      <c r="C10" s="3">
        <v>62</v>
      </c>
      <c r="D10" s="3">
        <v>70.333333333333329</v>
      </c>
      <c r="F10">
        <v>62</v>
      </c>
      <c r="H10">
        <v>5</v>
      </c>
      <c r="I10">
        <v>0.6</v>
      </c>
      <c r="J10" s="3">
        <v>81</v>
      </c>
      <c r="K10" s="3">
        <v>77</v>
      </c>
      <c r="N10">
        <v>5</v>
      </c>
      <c r="O10">
        <v>0.6</v>
      </c>
      <c r="P10" s="3">
        <v>5.5677643628300215</v>
      </c>
      <c r="Q10" s="3">
        <v>7.9372539331937721</v>
      </c>
      <c r="T10">
        <v>5</v>
      </c>
      <c r="U10">
        <v>0.6</v>
      </c>
      <c r="V10" s="3">
        <v>3</v>
      </c>
      <c r="W10" s="3">
        <v>3</v>
      </c>
    </row>
    <row r="11" spans="1:23" x14ac:dyDescent="0.25">
      <c r="A11">
        <v>7</v>
      </c>
      <c r="B11">
        <v>0.2</v>
      </c>
      <c r="C11" s="3">
        <v>39.666666666666664</v>
      </c>
      <c r="D11" s="3">
        <v>49.333333333333336</v>
      </c>
      <c r="F11">
        <f>119/3</f>
        <v>39.666666666666664</v>
      </c>
      <c r="H11">
        <v>6</v>
      </c>
      <c r="I11">
        <v>0.4</v>
      </c>
      <c r="J11" s="3">
        <v>62</v>
      </c>
      <c r="K11" s="3">
        <v>70.333333333333329</v>
      </c>
      <c r="N11">
        <v>6</v>
      </c>
      <c r="O11">
        <v>0.4</v>
      </c>
      <c r="P11" s="3">
        <v>13.856406460551018</v>
      </c>
      <c r="Q11" s="3">
        <v>2.0816659994660598</v>
      </c>
      <c r="T11">
        <v>6</v>
      </c>
      <c r="U11">
        <v>0.4</v>
      </c>
      <c r="V11" s="3">
        <v>3</v>
      </c>
      <c r="W11" s="3">
        <v>3</v>
      </c>
    </row>
    <row r="12" spans="1:23" x14ac:dyDescent="0.25">
      <c r="A12">
        <v>8</v>
      </c>
      <c r="B12">
        <v>0</v>
      </c>
      <c r="C12" s="3">
        <v>0.66666666666666663</v>
      </c>
      <c r="D12" s="3">
        <v>23.333333333333332</v>
      </c>
      <c r="F12">
        <f>2/3</f>
        <v>0.66666666666666663</v>
      </c>
      <c r="H12">
        <v>7</v>
      </c>
      <c r="I12">
        <v>0.2</v>
      </c>
      <c r="J12" s="3">
        <v>39.666666666666664</v>
      </c>
      <c r="K12" s="3">
        <v>49.333333333333336</v>
      </c>
      <c r="N12">
        <v>7</v>
      </c>
      <c r="O12">
        <v>0.2</v>
      </c>
      <c r="P12" s="3">
        <v>5.5075705472861154</v>
      </c>
      <c r="Q12" s="3">
        <v>10.115993936995686</v>
      </c>
      <c r="T12">
        <v>7</v>
      </c>
      <c r="U12">
        <v>0.2</v>
      </c>
      <c r="V12" s="3">
        <v>3</v>
      </c>
      <c r="W12" s="3">
        <v>3</v>
      </c>
    </row>
    <row r="13" spans="1:23" x14ac:dyDescent="0.25">
      <c r="A13" t="s">
        <v>67</v>
      </c>
      <c r="C13" s="3">
        <v>105.95833333333333</v>
      </c>
      <c r="D13" s="3">
        <v>56.208333333333336</v>
      </c>
      <c r="H13">
        <v>8</v>
      </c>
      <c r="I13">
        <v>0</v>
      </c>
      <c r="J13" s="3">
        <v>0.66666666666666663</v>
      </c>
      <c r="K13" s="3">
        <v>23.333333333333332</v>
      </c>
      <c r="N13">
        <v>8</v>
      </c>
      <c r="O13">
        <v>0</v>
      </c>
      <c r="P13" s="3">
        <v>3.0550504633038935</v>
      </c>
      <c r="Q13" s="3">
        <v>19.857828011475309</v>
      </c>
      <c r="T13">
        <v>8</v>
      </c>
      <c r="U13">
        <v>0</v>
      </c>
      <c r="V13" s="3">
        <v>3</v>
      </c>
      <c r="W13" s="3">
        <v>3</v>
      </c>
    </row>
    <row r="14" spans="1:23" x14ac:dyDescent="0.25">
      <c r="H14" t="s">
        <v>67</v>
      </c>
      <c r="J14" s="3">
        <v>112.42857142857143</v>
      </c>
      <c r="K14" s="3">
        <v>56.857142857142854</v>
      </c>
      <c r="N14" t="s">
        <v>67</v>
      </c>
      <c r="P14" s="3">
        <v>125.32939456830206</v>
      </c>
      <c r="Q14" s="3">
        <v>30.343509543699319</v>
      </c>
      <c r="T14" t="s">
        <v>67</v>
      </c>
      <c r="V14" s="3">
        <v>21</v>
      </c>
      <c r="W14" s="3">
        <v>21</v>
      </c>
    </row>
    <row r="18" spans="1:19" ht="15.75" thickBot="1" x14ac:dyDescent="0.3"/>
    <row r="19" spans="1:19" x14ac:dyDescent="0.25">
      <c r="F19" s="5">
        <v>690</v>
      </c>
      <c r="N19" s="9">
        <v>590</v>
      </c>
      <c r="O19" s="10"/>
      <c r="P19" s="10"/>
      <c r="Q19" s="10"/>
      <c r="R19" s="11"/>
    </row>
    <row r="20" spans="1:19" x14ac:dyDescent="0.25">
      <c r="H20" s="5"/>
      <c r="N20" s="12"/>
      <c r="O20" s="4"/>
      <c r="P20" s="13"/>
      <c r="Q20" s="13"/>
      <c r="R20" s="14"/>
    </row>
    <row r="21" spans="1:19" x14ac:dyDescent="0.25">
      <c r="F21" t="s">
        <v>85</v>
      </c>
      <c r="H21" s="5" t="s">
        <v>82</v>
      </c>
      <c r="I21" t="s">
        <v>81</v>
      </c>
      <c r="J21" t="s">
        <v>83</v>
      </c>
      <c r="K21" t="s">
        <v>84</v>
      </c>
      <c r="L21" t="s">
        <v>86</v>
      </c>
      <c r="N21" s="12" t="s">
        <v>85</v>
      </c>
      <c r="O21" s="4" t="s">
        <v>82</v>
      </c>
      <c r="P21" s="13" t="s">
        <v>81</v>
      </c>
      <c r="Q21" s="13" t="s">
        <v>83</v>
      </c>
      <c r="R21" s="14" t="s">
        <v>84</v>
      </c>
      <c r="S21" s="20" t="s">
        <v>87</v>
      </c>
    </row>
    <row r="22" spans="1:19" x14ac:dyDescent="0.25">
      <c r="A22" t="s">
        <v>72</v>
      </c>
      <c r="F22">
        <v>0</v>
      </c>
      <c r="G22">
        <v>0</v>
      </c>
      <c r="H22" s="5">
        <v>0.66666666666666663</v>
      </c>
      <c r="I22" s="3">
        <v>3.0550504633038935</v>
      </c>
      <c r="J22">
        <v>3</v>
      </c>
      <c r="K22">
        <f>I22/SQRT(3)</f>
        <v>1.763834207376394</v>
      </c>
      <c r="L22">
        <f>(2*SQRT(7))/3</f>
        <v>1.7638342073763937</v>
      </c>
      <c r="N22" s="12">
        <v>0</v>
      </c>
      <c r="O22" s="4">
        <v>23.333333333333332</v>
      </c>
      <c r="P22" s="13">
        <v>19.857828011475309</v>
      </c>
      <c r="Q22" s="13">
        <v>3</v>
      </c>
      <c r="R22" s="14">
        <f>P22/SQRT(3)</f>
        <v>11.464922347946562</v>
      </c>
      <c r="S22">
        <f>(13*SQRT(7))/3</f>
        <v>11.46492234794656</v>
      </c>
    </row>
    <row r="23" spans="1:19" x14ac:dyDescent="0.25">
      <c r="F23">
        <v>1.0044</v>
      </c>
      <c r="G23">
        <v>0.2</v>
      </c>
      <c r="H23" s="5">
        <v>39.666666666666664</v>
      </c>
      <c r="I23" s="3">
        <v>5.5075705472861154</v>
      </c>
      <c r="J23">
        <v>3</v>
      </c>
      <c r="K23">
        <f>I23/SQRT(3)</f>
        <v>3.1797973380564932</v>
      </c>
      <c r="L23">
        <f>SQRT(91)/3</f>
        <v>3.1797973380564852</v>
      </c>
      <c r="N23" s="12">
        <v>1.0044</v>
      </c>
      <c r="O23" s="4">
        <v>49.333333333333336</v>
      </c>
      <c r="P23" s="13">
        <v>10.115993936995686</v>
      </c>
      <c r="Q23" s="13">
        <v>3</v>
      </c>
      <c r="R23" s="14">
        <f>P23/SQRT(3)</f>
        <v>5.8404718226450818</v>
      </c>
      <c r="S23">
        <f>SQRT(307)/3</f>
        <v>5.8404718226450774</v>
      </c>
    </row>
    <row r="24" spans="1:19" x14ac:dyDescent="0.25">
      <c r="F24">
        <v>1.9837</v>
      </c>
      <c r="G24">
        <v>0.4</v>
      </c>
      <c r="H24" s="5">
        <v>62</v>
      </c>
      <c r="I24" s="3">
        <v>13.856406460551018</v>
      </c>
      <c r="J24">
        <v>3</v>
      </c>
      <c r="K24">
        <f>I24/SQRT(3)</f>
        <v>8</v>
      </c>
      <c r="N24" s="12">
        <v>1.9837</v>
      </c>
      <c r="O24" s="4">
        <v>70.333333333333329</v>
      </c>
      <c r="P24" s="13">
        <v>2.0816659994660598</v>
      </c>
      <c r="Q24" s="13">
        <v>3</v>
      </c>
      <c r="R24" s="14">
        <f>P24/SQRT(3)</f>
        <v>1.2018504251546211</v>
      </c>
      <c r="S24">
        <f>SQRT(13)/3</f>
        <v>1.2018504251546631</v>
      </c>
    </row>
    <row r="25" spans="1:19" x14ac:dyDescent="0.25">
      <c r="B25" s="2" t="s">
        <v>68</v>
      </c>
      <c r="F25">
        <v>3.0135999999999998</v>
      </c>
      <c r="G25">
        <v>0.6</v>
      </c>
      <c r="H25" s="8">
        <v>81</v>
      </c>
      <c r="I25" s="3">
        <v>5.5677643628300215</v>
      </c>
      <c r="J25">
        <v>3</v>
      </c>
      <c r="K25">
        <f>I25/SQRT(3)</f>
        <v>3.2145502536643185</v>
      </c>
      <c r="L25">
        <f>SQRT(31/3)</f>
        <v>3.2145502536643185</v>
      </c>
      <c r="N25" s="12">
        <v>3.0135999999999998</v>
      </c>
      <c r="O25" s="15">
        <v>77</v>
      </c>
      <c r="P25" s="13">
        <v>7.9372539331937721</v>
      </c>
      <c r="Q25" s="13">
        <v>3</v>
      </c>
      <c r="R25" s="14">
        <f>P25/SQRT(3)</f>
        <v>4.5825756949558407</v>
      </c>
      <c r="S25">
        <f>SQRT(21)</f>
        <v>4.5825756949558398</v>
      </c>
    </row>
    <row r="26" spans="1:19" ht="15.75" thickBot="1" x14ac:dyDescent="0.3">
      <c r="A26" s="2" t="s">
        <v>16</v>
      </c>
      <c r="B26" t="s">
        <v>69</v>
      </c>
      <c r="C26" t="s">
        <v>70</v>
      </c>
      <c r="F26">
        <v>4.0224000000000002</v>
      </c>
      <c r="G26">
        <v>0.8</v>
      </c>
      <c r="H26" s="5">
        <v>104.33333333333333</v>
      </c>
      <c r="I26" s="3">
        <v>10.969655114602917</v>
      </c>
      <c r="J26">
        <v>3</v>
      </c>
      <c r="K26">
        <f>I26/SQRT(3)</f>
        <v>6.3333333333333499</v>
      </c>
      <c r="L26">
        <f>19/3</f>
        <v>6.333333333333333</v>
      </c>
      <c r="N26" s="16">
        <v>4.0224000000000002</v>
      </c>
      <c r="O26" s="17">
        <v>76.333333333333329</v>
      </c>
      <c r="P26" s="18">
        <v>17.672954855748767</v>
      </c>
      <c r="Q26" s="18">
        <v>3</v>
      </c>
      <c r="R26" s="19">
        <f>P26/SQRT(3)</f>
        <v>10.203485243342655</v>
      </c>
      <c r="S26">
        <f>SQRT(937)/3</f>
        <v>10.203485243342644</v>
      </c>
    </row>
    <row r="27" spans="1:19" x14ac:dyDescent="0.25">
      <c r="A27" t="s">
        <v>22</v>
      </c>
      <c r="B27" s="3">
        <v>400</v>
      </c>
      <c r="C27" s="3">
        <v>10.333333333333334</v>
      </c>
    </row>
    <row r="28" spans="1:19" x14ac:dyDescent="0.25">
      <c r="A28">
        <v>1</v>
      </c>
      <c r="B28" s="3">
        <v>80</v>
      </c>
      <c r="C28" s="3">
        <v>71.5</v>
      </c>
    </row>
    <row r="29" spans="1:19" x14ac:dyDescent="0.25">
      <c r="A29">
        <v>0.8</v>
      </c>
      <c r="B29" s="3">
        <v>104.33333333333333</v>
      </c>
      <c r="C29" s="3">
        <v>76.333333333333329</v>
      </c>
    </row>
    <row r="30" spans="1:19" x14ac:dyDescent="0.25">
      <c r="A30">
        <v>0.6</v>
      </c>
      <c r="B30" s="3">
        <v>81</v>
      </c>
      <c r="C30" s="3">
        <v>77</v>
      </c>
    </row>
    <row r="31" spans="1:19" x14ac:dyDescent="0.25">
      <c r="A31">
        <v>0.4</v>
      </c>
      <c r="B31" s="3">
        <v>62</v>
      </c>
      <c r="C31" s="3">
        <v>70.333333333333329</v>
      </c>
    </row>
    <row r="32" spans="1:19" x14ac:dyDescent="0.25">
      <c r="A32">
        <v>0.2</v>
      </c>
      <c r="B32" s="3">
        <v>39.666666666666664</v>
      </c>
      <c r="C32" s="3">
        <v>49.333333333333336</v>
      </c>
    </row>
    <row r="33" spans="1:3" x14ac:dyDescent="0.25">
      <c r="A33">
        <v>0</v>
      </c>
      <c r="B33" s="3">
        <v>0.66666666666666663</v>
      </c>
      <c r="C33" s="3">
        <v>23.333333333333332</v>
      </c>
    </row>
    <row r="34" spans="1:3" x14ac:dyDescent="0.25">
      <c r="A34" t="s">
        <v>67</v>
      </c>
      <c r="B34" s="3">
        <v>105.95833333333333</v>
      </c>
      <c r="C34" s="3">
        <v>56.208333333333336</v>
      </c>
    </row>
  </sheetData>
  <sortState ref="N22:R26">
    <sortCondition ref="N22:N26"/>
  </sortState>
  <pageMargins left="0.7" right="0.7" top="0.75" bottom="0.75" header="0.3" footer="0.3"/>
  <pageSetup orientation="portrait" verticalDpi="0"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5"/>
  <sheetViews>
    <sheetView workbookViewId="0">
      <selection activeCell="U10" sqref="A5:U10"/>
    </sheetView>
  </sheetViews>
  <sheetFormatPr defaultRowHeight="15" x14ac:dyDescent="0.25"/>
  <cols>
    <col min="1" max="1" width="22.5703125" bestFit="1" customWidth="1"/>
  </cols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62</v>
      </c>
      <c r="S1" t="s">
        <v>63</v>
      </c>
      <c r="T1" t="s">
        <v>64</v>
      </c>
      <c r="U1" t="s">
        <v>65</v>
      </c>
    </row>
    <row r="2" spans="1:25" x14ac:dyDescent="0.25">
      <c r="A2" t="s">
        <v>25</v>
      </c>
      <c r="B2">
        <v>2000</v>
      </c>
      <c r="C2">
        <v>7</v>
      </c>
      <c r="D2">
        <v>0</v>
      </c>
      <c r="E2">
        <v>2000</v>
      </c>
      <c r="F2">
        <v>868</v>
      </c>
      <c r="G2">
        <v>2142</v>
      </c>
      <c r="H2">
        <v>2000</v>
      </c>
      <c r="I2">
        <v>7</v>
      </c>
      <c r="J2">
        <v>1</v>
      </c>
      <c r="K2">
        <v>2000</v>
      </c>
      <c r="L2">
        <v>1943</v>
      </c>
      <c r="M2">
        <v>2138</v>
      </c>
      <c r="N2">
        <v>2000</v>
      </c>
      <c r="O2">
        <v>8</v>
      </c>
      <c r="P2">
        <v>0</v>
      </c>
      <c r="Q2" t="s">
        <v>22</v>
      </c>
      <c r="R2">
        <v>1</v>
      </c>
      <c r="S2">
        <v>8</v>
      </c>
      <c r="T2">
        <f>L2-F2</f>
        <v>1075</v>
      </c>
      <c r="U2">
        <f>M2-G2</f>
        <v>-4</v>
      </c>
      <c r="W2" s="6" t="s">
        <v>73</v>
      </c>
      <c r="X2" s="6"/>
      <c r="Y2" s="6"/>
    </row>
    <row r="3" spans="1:25" x14ac:dyDescent="0.25">
      <c r="A3" t="s">
        <v>25</v>
      </c>
      <c r="B3">
        <v>2000</v>
      </c>
      <c r="C3">
        <v>7</v>
      </c>
      <c r="D3">
        <v>0</v>
      </c>
      <c r="E3">
        <v>2000</v>
      </c>
      <c r="F3">
        <v>868</v>
      </c>
      <c r="G3">
        <v>2142</v>
      </c>
      <c r="H3">
        <v>2000</v>
      </c>
      <c r="I3">
        <v>7</v>
      </c>
      <c r="J3">
        <v>1</v>
      </c>
      <c r="K3">
        <v>2000</v>
      </c>
      <c r="L3">
        <v>1943</v>
      </c>
      <c r="M3">
        <v>2138</v>
      </c>
      <c r="N3">
        <v>2000</v>
      </c>
      <c r="O3">
        <v>8</v>
      </c>
      <c r="P3">
        <v>0</v>
      </c>
      <c r="Q3" t="s">
        <v>22</v>
      </c>
      <c r="R3">
        <v>1</v>
      </c>
      <c r="S3">
        <v>8</v>
      </c>
      <c r="T3">
        <f>L3-F3</f>
        <v>1075</v>
      </c>
      <c r="U3">
        <f>M3-G3</f>
        <v>-4</v>
      </c>
    </row>
    <row r="4" spans="1:25" x14ac:dyDescent="0.25">
      <c r="A4" t="s">
        <v>25</v>
      </c>
      <c r="B4">
        <v>2000</v>
      </c>
      <c r="C4">
        <v>7</v>
      </c>
      <c r="D4">
        <v>0</v>
      </c>
      <c r="E4">
        <v>2000</v>
      </c>
      <c r="F4">
        <v>868</v>
      </c>
      <c r="G4">
        <v>2142</v>
      </c>
      <c r="H4">
        <v>2000</v>
      </c>
      <c r="I4">
        <v>7</v>
      </c>
      <c r="J4">
        <v>1</v>
      </c>
      <c r="K4">
        <v>2000</v>
      </c>
      <c r="L4">
        <v>1943</v>
      </c>
      <c r="M4">
        <v>2138</v>
      </c>
      <c r="N4">
        <v>2000</v>
      </c>
      <c r="O4">
        <v>8</v>
      </c>
      <c r="P4">
        <v>0</v>
      </c>
      <c r="Q4" t="s">
        <v>22</v>
      </c>
      <c r="R4">
        <v>1</v>
      </c>
      <c r="S4">
        <v>8</v>
      </c>
      <c r="T4">
        <f>L4-F4</f>
        <v>1075</v>
      </c>
      <c r="U4">
        <f>M4-G4</f>
        <v>-4</v>
      </c>
    </row>
    <row r="5" spans="1:25" x14ac:dyDescent="0.25">
      <c r="A5" t="s">
        <v>59</v>
      </c>
      <c r="B5">
        <v>2000</v>
      </c>
      <c r="C5">
        <v>6</v>
      </c>
      <c r="D5">
        <v>1</v>
      </c>
      <c r="E5">
        <v>2000</v>
      </c>
      <c r="F5">
        <v>888</v>
      </c>
      <c r="G5">
        <v>2144</v>
      </c>
      <c r="H5">
        <v>2000</v>
      </c>
      <c r="I5">
        <v>7</v>
      </c>
      <c r="J5">
        <v>0</v>
      </c>
      <c r="K5">
        <v>2000</v>
      </c>
      <c r="L5">
        <v>1059</v>
      </c>
      <c r="M5">
        <v>2323</v>
      </c>
      <c r="N5">
        <v>2000</v>
      </c>
      <c r="O5">
        <v>7</v>
      </c>
      <c r="P5">
        <v>1</v>
      </c>
      <c r="Q5" s="1">
        <v>1</v>
      </c>
      <c r="R5">
        <v>2</v>
      </c>
      <c r="S5">
        <v>42</v>
      </c>
      <c r="T5">
        <f>L5-F5</f>
        <v>171</v>
      </c>
      <c r="U5">
        <f>M5-G5</f>
        <v>179</v>
      </c>
    </row>
    <row r="6" spans="1:25" x14ac:dyDescent="0.25">
      <c r="A6" t="s">
        <v>61</v>
      </c>
      <c r="B6">
        <v>2000</v>
      </c>
      <c r="C6">
        <v>6</v>
      </c>
      <c r="D6">
        <v>1</v>
      </c>
      <c r="E6">
        <v>2000</v>
      </c>
      <c r="F6">
        <v>861</v>
      </c>
      <c r="G6">
        <v>2132</v>
      </c>
      <c r="H6">
        <v>2000</v>
      </c>
      <c r="I6">
        <v>8</v>
      </c>
      <c r="J6">
        <v>0</v>
      </c>
      <c r="K6">
        <v>2000</v>
      </c>
      <c r="L6">
        <v>1047</v>
      </c>
      <c r="M6">
        <v>2307</v>
      </c>
      <c r="N6">
        <v>2000</v>
      </c>
      <c r="O6">
        <v>7</v>
      </c>
      <c r="P6">
        <v>0</v>
      </c>
      <c r="Q6" s="1">
        <v>1</v>
      </c>
      <c r="R6">
        <v>2</v>
      </c>
      <c r="S6">
        <v>44</v>
      </c>
      <c r="T6">
        <f>L6-F6</f>
        <v>186</v>
      </c>
      <c r="U6">
        <f>M6-G6</f>
        <v>175</v>
      </c>
    </row>
    <row r="7" spans="1:25" x14ac:dyDescent="0.25">
      <c r="A7" t="s">
        <v>60</v>
      </c>
      <c r="B7">
        <v>2000</v>
      </c>
      <c r="C7">
        <v>7</v>
      </c>
      <c r="D7">
        <v>0</v>
      </c>
      <c r="E7">
        <v>2000</v>
      </c>
      <c r="F7">
        <v>854</v>
      </c>
      <c r="G7">
        <v>2138</v>
      </c>
      <c r="H7">
        <v>2000</v>
      </c>
      <c r="I7">
        <v>8</v>
      </c>
      <c r="J7">
        <v>0</v>
      </c>
      <c r="K7">
        <v>2000</v>
      </c>
      <c r="L7">
        <v>1054</v>
      </c>
      <c r="M7">
        <v>2295</v>
      </c>
      <c r="N7">
        <v>2000</v>
      </c>
      <c r="O7">
        <v>9</v>
      </c>
      <c r="P7">
        <v>0</v>
      </c>
      <c r="Q7" s="1">
        <v>1</v>
      </c>
      <c r="R7">
        <v>2</v>
      </c>
      <c r="S7">
        <v>43</v>
      </c>
      <c r="T7">
        <f>L7-F7</f>
        <v>200</v>
      </c>
      <c r="U7">
        <f>M7-G7</f>
        <v>157</v>
      </c>
    </row>
    <row r="8" spans="1:25" x14ac:dyDescent="0.25">
      <c r="A8" t="s">
        <v>31</v>
      </c>
      <c r="B8">
        <v>2000</v>
      </c>
      <c r="C8">
        <v>6</v>
      </c>
      <c r="D8">
        <v>0</v>
      </c>
      <c r="E8">
        <v>2000</v>
      </c>
      <c r="F8">
        <v>850</v>
      </c>
      <c r="G8">
        <v>2126</v>
      </c>
      <c r="H8">
        <v>2000</v>
      </c>
      <c r="I8">
        <v>6</v>
      </c>
      <c r="J8">
        <v>0</v>
      </c>
      <c r="K8">
        <v>2000</v>
      </c>
      <c r="L8">
        <v>973</v>
      </c>
      <c r="M8">
        <v>2242</v>
      </c>
      <c r="N8">
        <v>2000</v>
      </c>
      <c r="O8">
        <v>7</v>
      </c>
      <c r="P8">
        <v>0</v>
      </c>
      <c r="Q8" s="1">
        <v>1</v>
      </c>
      <c r="R8">
        <v>3</v>
      </c>
      <c r="S8">
        <v>14</v>
      </c>
      <c r="T8">
        <f>L8-F8</f>
        <v>123</v>
      </c>
      <c r="U8">
        <f>M8-G8</f>
        <v>116</v>
      </c>
    </row>
    <row r="9" spans="1:25" x14ac:dyDescent="0.25">
      <c r="A9" t="s">
        <v>30</v>
      </c>
      <c r="B9">
        <v>2000</v>
      </c>
      <c r="C9">
        <v>7</v>
      </c>
      <c r="D9">
        <v>1</v>
      </c>
      <c r="E9">
        <v>2000</v>
      </c>
      <c r="F9">
        <v>877</v>
      </c>
      <c r="G9">
        <v>2116</v>
      </c>
      <c r="H9">
        <v>2000</v>
      </c>
      <c r="I9">
        <v>7</v>
      </c>
      <c r="J9">
        <v>0</v>
      </c>
      <c r="K9">
        <v>2000</v>
      </c>
      <c r="L9">
        <v>955</v>
      </c>
      <c r="M9">
        <v>2225</v>
      </c>
      <c r="N9">
        <v>2000</v>
      </c>
      <c r="O9">
        <v>7</v>
      </c>
      <c r="P9">
        <v>0</v>
      </c>
      <c r="Q9" s="1">
        <v>1</v>
      </c>
      <c r="R9">
        <v>3</v>
      </c>
      <c r="S9">
        <v>13</v>
      </c>
      <c r="T9">
        <f>L9-F9</f>
        <v>78</v>
      </c>
      <c r="U9">
        <f>M9-G9</f>
        <v>109</v>
      </c>
    </row>
    <row r="10" spans="1:25" x14ac:dyDescent="0.25">
      <c r="A10" t="s">
        <v>29</v>
      </c>
      <c r="B10">
        <v>2000</v>
      </c>
      <c r="C10">
        <v>6</v>
      </c>
      <c r="D10">
        <v>0</v>
      </c>
      <c r="E10">
        <v>2000</v>
      </c>
      <c r="F10">
        <v>855</v>
      </c>
      <c r="G10">
        <v>2124</v>
      </c>
      <c r="H10">
        <v>2000</v>
      </c>
      <c r="I10">
        <v>6</v>
      </c>
      <c r="J10">
        <v>0</v>
      </c>
      <c r="K10">
        <v>2000</v>
      </c>
      <c r="L10">
        <v>983</v>
      </c>
      <c r="M10">
        <v>2221</v>
      </c>
      <c r="N10">
        <v>2000</v>
      </c>
      <c r="O10">
        <v>6</v>
      </c>
      <c r="P10">
        <v>1</v>
      </c>
      <c r="Q10" s="1">
        <v>1</v>
      </c>
      <c r="R10">
        <v>3</v>
      </c>
      <c r="S10">
        <v>12</v>
      </c>
      <c r="T10">
        <f>L10-F10</f>
        <v>128</v>
      </c>
      <c r="U10">
        <f>M10-G10</f>
        <v>97</v>
      </c>
    </row>
    <row r="11" spans="1:25" x14ac:dyDescent="0.25">
      <c r="A11" t="s">
        <v>35</v>
      </c>
      <c r="B11">
        <v>2000</v>
      </c>
      <c r="C11">
        <v>7</v>
      </c>
      <c r="D11">
        <v>0</v>
      </c>
      <c r="E11">
        <v>2000</v>
      </c>
      <c r="F11">
        <v>872</v>
      </c>
      <c r="G11">
        <v>2154</v>
      </c>
      <c r="H11">
        <v>2000</v>
      </c>
      <c r="I11">
        <v>6</v>
      </c>
      <c r="J11">
        <v>0</v>
      </c>
      <c r="K11">
        <v>2000</v>
      </c>
      <c r="L11">
        <v>1065</v>
      </c>
      <c r="M11">
        <v>2333</v>
      </c>
      <c r="N11">
        <v>2000</v>
      </c>
      <c r="O11">
        <v>7</v>
      </c>
      <c r="P11">
        <v>0</v>
      </c>
      <c r="Q11" s="1">
        <v>0.8</v>
      </c>
      <c r="R11">
        <v>4</v>
      </c>
      <c r="S11">
        <v>18</v>
      </c>
      <c r="T11">
        <f>L11-F11</f>
        <v>193</v>
      </c>
      <c r="U11">
        <f>M11-G11</f>
        <v>179</v>
      </c>
    </row>
    <row r="12" spans="1:25" x14ac:dyDescent="0.25">
      <c r="A12" t="s">
        <v>37</v>
      </c>
      <c r="B12">
        <v>2000</v>
      </c>
      <c r="C12">
        <v>7</v>
      </c>
      <c r="D12">
        <v>0</v>
      </c>
      <c r="E12">
        <v>2000</v>
      </c>
      <c r="F12">
        <v>871</v>
      </c>
      <c r="G12">
        <v>2171</v>
      </c>
      <c r="H12">
        <v>2000</v>
      </c>
      <c r="I12">
        <v>7</v>
      </c>
      <c r="J12">
        <v>0</v>
      </c>
      <c r="K12">
        <v>2000</v>
      </c>
      <c r="L12">
        <v>1069</v>
      </c>
      <c r="M12">
        <v>2335</v>
      </c>
      <c r="N12">
        <v>2000</v>
      </c>
      <c r="O12">
        <v>7</v>
      </c>
      <c r="P12">
        <v>0</v>
      </c>
      <c r="Q12" s="1">
        <v>0.8</v>
      </c>
      <c r="R12">
        <v>4</v>
      </c>
      <c r="S12">
        <v>20</v>
      </c>
      <c r="T12">
        <f>L12-F12</f>
        <v>198</v>
      </c>
      <c r="U12">
        <f>M12-G12</f>
        <v>164</v>
      </c>
    </row>
    <row r="13" spans="1:25" x14ac:dyDescent="0.25">
      <c r="A13" t="s">
        <v>36</v>
      </c>
      <c r="B13">
        <v>2000</v>
      </c>
      <c r="C13">
        <v>6</v>
      </c>
      <c r="D13">
        <v>0</v>
      </c>
      <c r="E13">
        <v>2000</v>
      </c>
      <c r="F13">
        <v>870</v>
      </c>
      <c r="G13">
        <v>2162</v>
      </c>
      <c r="H13">
        <v>2000</v>
      </c>
      <c r="I13">
        <v>7</v>
      </c>
      <c r="J13">
        <v>0</v>
      </c>
      <c r="K13">
        <v>2000</v>
      </c>
      <c r="L13">
        <v>1053</v>
      </c>
      <c r="M13">
        <v>2316</v>
      </c>
      <c r="N13">
        <v>2000</v>
      </c>
      <c r="O13">
        <v>6</v>
      </c>
      <c r="P13">
        <v>0</v>
      </c>
      <c r="Q13" s="1">
        <v>0.8</v>
      </c>
      <c r="R13">
        <v>4</v>
      </c>
      <c r="S13">
        <v>19</v>
      </c>
      <c r="T13">
        <f>L13-F13</f>
        <v>183</v>
      </c>
      <c r="U13">
        <f>M13-G13</f>
        <v>154</v>
      </c>
    </row>
    <row r="14" spans="1:25" x14ac:dyDescent="0.25">
      <c r="A14" t="s">
        <v>43</v>
      </c>
      <c r="B14">
        <v>2000</v>
      </c>
      <c r="C14">
        <v>6</v>
      </c>
      <c r="D14">
        <v>0</v>
      </c>
      <c r="E14">
        <v>2000</v>
      </c>
      <c r="F14">
        <v>859</v>
      </c>
      <c r="G14">
        <v>2117</v>
      </c>
      <c r="H14">
        <v>2000</v>
      </c>
      <c r="I14">
        <v>7</v>
      </c>
      <c r="J14">
        <v>0</v>
      </c>
      <c r="K14">
        <v>2000</v>
      </c>
      <c r="L14">
        <v>1046</v>
      </c>
      <c r="M14">
        <v>2291</v>
      </c>
      <c r="N14">
        <v>2000</v>
      </c>
      <c r="O14">
        <v>7</v>
      </c>
      <c r="P14">
        <v>0</v>
      </c>
      <c r="Q14" s="1">
        <v>0.6</v>
      </c>
      <c r="R14">
        <v>5</v>
      </c>
      <c r="S14">
        <v>26</v>
      </c>
      <c r="T14">
        <f>L14-F14</f>
        <v>187</v>
      </c>
      <c r="U14">
        <f>M14-G14</f>
        <v>174</v>
      </c>
    </row>
    <row r="15" spans="1:25" x14ac:dyDescent="0.25">
      <c r="A15" t="s">
        <v>42</v>
      </c>
      <c r="B15">
        <v>2000</v>
      </c>
      <c r="C15">
        <v>6</v>
      </c>
      <c r="D15">
        <v>0</v>
      </c>
      <c r="E15">
        <v>2000</v>
      </c>
      <c r="F15">
        <v>886</v>
      </c>
      <c r="G15">
        <v>2132</v>
      </c>
      <c r="H15">
        <v>2000</v>
      </c>
      <c r="I15">
        <v>7</v>
      </c>
      <c r="J15">
        <v>0</v>
      </c>
      <c r="K15">
        <v>2000</v>
      </c>
      <c r="L15">
        <v>1029</v>
      </c>
      <c r="M15">
        <v>2295</v>
      </c>
      <c r="N15">
        <v>2000</v>
      </c>
      <c r="O15">
        <v>6</v>
      </c>
      <c r="P15">
        <v>1</v>
      </c>
      <c r="Q15" s="1">
        <v>0.6</v>
      </c>
      <c r="R15">
        <v>5</v>
      </c>
      <c r="S15">
        <v>25</v>
      </c>
      <c r="T15">
        <f>L15-F15</f>
        <v>143</v>
      </c>
      <c r="U15">
        <f>M15-G15</f>
        <v>163</v>
      </c>
    </row>
    <row r="16" spans="1:25" x14ac:dyDescent="0.25">
      <c r="A16" t="s">
        <v>41</v>
      </c>
      <c r="B16">
        <v>2000</v>
      </c>
      <c r="C16">
        <v>8</v>
      </c>
      <c r="D16">
        <v>0</v>
      </c>
      <c r="E16">
        <v>2000</v>
      </c>
      <c r="F16">
        <v>868</v>
      </c>
      <c r="G16">
        <v>2152</v>
      </c>
      <c r="H16">
        <v>2000</v>
      </c>
      <c r="I16">
        <v>6</v>
      </c>
      <c r="J16">
        <v>0</v>
      </c>
      <c r="K16">
        <v>2000</v>
      </c>
      <c r="L16">
        <v>1044</v>
      </c>
      <c r="M16">
        <v>2301</v>
      </c>
      <c r="N16">
        <v>2000</v>
      </c>
      <c r="O16">
        <v>7</v>
      </c>
      <c r="P16">
        <v>0</v>
      </c>
      <c r="Q16" s="1">
        <v>0.6</v>
      </c>
      <c r="R16">
        <v>5</v>
      </c>
      <c r="S16">
        <v>24</v>
      </c>
      <c r="T16">
        <f>L16-F16</f>
        <v>176</v>
      </c>
      <c r="U16">
        <f>M16-G16</f>
        <v>149</v>
      </c>
    </row>
    <row r="17" spans="1:21" x14ac:dyDescent="0.25">
      <c r="A17" t="s">
        <v>48</v>
      </c>
      <c r="B17">
        <v>2000</v>
      </c>
      <c r="C17">
        <v>6</v>
      </c>
      <c r="D17">
        <v>0</v>
      </c>
      <c r="E17">
        <v>2000</v>
      </c>
      <c r="F17">
        <v>865</v>
      </c>
      <c r="G17">
        <v>2140</v>
      </c>
      <c r="H17">
        <v>2000</v>
      </c>
      <c r="I17">
        <v>5</v>
      </c>
      <c r="J17">
        <v>0</v>
      </c>
      <c r="K17">
        <v>2000</v>
      </c>
      <c r="L17">
        <v>1015</v>
      </c>
      <c r="M17">
        <v>2318</v>
      </c>
      <c r="N17">
        <v>2000</v>
      </c>
      <c r="O17">
        <v>7</v>
      </c>
      <c r="P17">
        <v>1</v>
      </c>
      <c r="Q17" s="1">
        <v>0.4</v>
      </c>
      <c r="R17">
        <v>6</v>
      </c>
      <c r="S17">
        <v>31</v>
      </c>
      <c r="T17">
        <f>L17-F17</f>
        <v>150</v>
      </c>
      <c r="U17">
        <f>M17-G17</f>
        <v>178</v>
      </c>
    </row>
    <row r="18" spans="1:21" x14ac:dyDescent="0.25">
      <c r="A18" t="s">
        <v>47</v>
      </c>
      <c r="B18">
        <v>2000</v>
      </c>
      <c r="C18">
        <v>7</v>
      </c>
      <c r="D18">
        <v>0</v>
      </c>
      <c r="E18">
        <v>2000</v>
      </c>
      <c r="F18">
        <v>889</v>
      </c>
      <c r="G18">
        <v>2147</v>
      </c>
      <c r="H18">
        <v>2000</v>
      </c>
      <c r="I18">
        <v>6</v>
      </c>
      <c r="J18">
        <v>1</v>
      </c>
      <c r="K18">
        <v>2000</v>
      </c>
      <c r="L18">
        <v>1029</v>
      </c>
      <c r="M18">
        <v>2321</v>
      </c>
      <c r="N18">
        <v>2000</v>
      </c>
      <c r="O18">
        <v>10</v>
      </c>
      <c r="P18">
        <v>0</v>
      </c>
      <c r="Q18" s="1">
        <v>0.4</v>
      </c>
      <c r="R18">
        <v>6</v>
      </c>
      <c r="S18">
        <v>30</v>
      </c>
      <c r="T18">
        <f>L18-F18</f>
        <v>140</v>
      </c>
      <c r="U18">
        <f>M18-G18</f>
        <v>174</v>
      </c>
    </row>
    <row r="19" spans="1:21" x14ac:dyDescent="0.25">
      <c r="A19" t="s">
        <v>49</v>
      </c>
      <c r="B19">
        <v>2000</v>
      </c>
      <c r="C19">
        <v>6</v>
      </c>
      <c r="D19">
        <v>0</v>
      </c>
      <c r="E19">
        <v>2000</v>
      </c>
      <c r="F19">
        <v>883</v>
      </c>
      <c r="G19">
        <v>2167</v>
      </c>
      <c r="H19">
        <v>2000</v>
      </c>
      <c r="I19">
        <v>5</v>
      </c>
      <c r="J19">
        <v>0</v>
      </c>
      <c r="K19">
        <v>2000</v>
      </c>
      <c r="L19">
        <v>1029</v>
      </c>
      <c r="M19">
        <v>2327</v>
      </c>
      <c r="N19">
        <v>2000</v>
      </c>
      <c r="O19">
        <v>5</v>
      </c>
      <c r="P19">
        <v>1</v>
      </c>
      <c r="Q19" s="1">
        <v>0.4</v>
      </c>
      <c r="R19">
        <v>6</v>
      </c>
      <c r="S19">
        <v>32</v>
      </c>
      <c r="T19">
        <f>L19-F19</f>
        <v>146</v>
      </c>
      <c r="U19">
        <f>M19-G19</f>
        <v>160</v>
      </c>
    </row>
    <row r="20" spans="1:21" x14ac:dyDescent="0.25">
      <c r="A20" t="s">
        <v>55</v>
      </c>
      <c r="B20">
        <v>2000</v>
      </c>
      <c r="C20">
        <v>6</v>
      </c>
      <c r="D20">
        <v>0</v>
      </c>
      <c r="E20">
        <v>2000</v>
      </c>
      <c r="F20">
        <v>869</v>
      </c>
      <c r="G20">
        <v>2132</v>
      </c>
      <c r="H20">
        <v>2000</v>
      </c>
      <c r="I20">
        <v>7</v>
      </c>
      <c r="J20">
        <v>0</v>
      </c>
      <c r="K20">
        <v>2000</v>
      </c>
      <c r="L20">
        <v>956</v>
      </c>
      <c r="M20">
        <v>2272</v>
      </c>
      <c r="N20">
        <v>2000</v>
      </c>
      <c r="O20">
        <v>6</v>
      </c>
      <c r="P20">
        <v>0</v>
      </c>
      <c r="Q20" s="1">
        <v>0.2</v>
      </c>
      <c r="R20">
        <v>7</v>
      </c>
      <c r="S20">
        <v>38</v>
      </c>
      <c r="T20">
        <f>L20-F20</f>
        <v>87</v>
      </c>
      <c r="U20">
        <f>M20-G20</f>
        <v>140</v>
      </c>
    </row>
    <row r="21" spans="1:21" x14ac:dyDescent="0.25">
      <c r="A21" t="s">
        <v>54</v>
      </c>
      <c r="B21">
        <v>2000</v>
      </c>
      <c r="C21">
        <v>8</v>
      </c>
      <c r="D21">
        <v>0</v>
      </c>
      <c r="E21">
        <v>2000</v>
      </c>
      <c r="F21">
        <v>851</v>
      </c>
      <c r="G21">
        <v>2137</v>
      </c>
      <c r="H21">
        <v>2000</v>
      </c>
      <c r="I21">
        <v>6</v>
      </c>
      <c r="J21">
        <v>0</v>
      </c>
      <c r="K21">
        <v>2000</v>
      </c>
      <c r="L21">
        <v>956</v>
      </c>
      <c r="M21">
        <v>2261</v>
      </c>
      <c r="N21">
        <v>2000</v>
      </c>
      <c r="O21">
        <v>8</v>
      </c>
      <c r="P21">
        <v>1</v>
      </c>
      <c r="Q21" s="1">
        <v>0.2</v>
      </c>
      <c r="R21">
        <v>7</v>
      </c>
      <c r="S21">
        <v>37</v>
      </c>
      <c r="T21">
        <f>L21-F21</f>
        <v>105</v>
      </c>
      <c r="U21">
        <f>M21-G21</f>
        <v>124</v>
      </c>
    </row>
    <row r="22" spans="1:21" x14ac:dyDescent="0.25">
      <c r="A22" t="s">
        <v>53</v>
      </c>
      <c r="B22">
        <v>2000</v>
      </c>
      <c r="C22">
        <v>8</v>
      </c>
      <c r="D22">
        <v>0</v>
      </c>
      <c r="E22">
        <v>2000</v>
      </c>
      <c r="F22">
        <v>861</v>
      </c>
      <c r="G22">
        <v>2176</v>
      </c>
      <c r="H22">
        <v>2000</v>
      </c>
      <c r="I22">
        <v>7</v>
      </c>
      <c r="J22">
        <v>0</v>
      </c>
      <c r="K22">
        <v>2000</v>
      </c>
      <c r="L22">
        <v>951</v>
      </c>
      <c r="M22">
        <v>2283</v>
      </c>
      <c r="N22">
        <v>2000</v>
      </c>
      <c r="O22">
        <v>7</v>
      </c>
      <c r="P22">
        <v>1</v>
      </c>
      <c r="Q22" s="1">
        <v>0.2</v>
      </c>
      <c r="R22">
        <v>7</v>
      </c>
      <c r="S22">
        <v>36</v>
      </c>
      <c r="T22">
        <f>L22-F22</f>
        <v>90</v>
      </c>
      <c r="U22">
        <f>M22-G22</f>
        <v>107</v>
      </c>
    </row>
    <row r="23" spans="1:21" x14ac:dyDescent="0.25">
      <c r="A23" t="s">
        <v>20</v>
      </c>
      <c r="B23">
        <v>2000</v>
      </c>
      <c r="C23">
        <v>8</v>
      </c>
      <c r="D23">
        <v>1</v>
      </c>
      <c r="E23">
        <v>2000</v>
      </c>
      <c r="F23">
        <v>858</v>
      </c>
      <c r="G23">
        <v>2128</v>
      </c>
      <c r="H23">
        <v>2000</v>
      </c>
      <c r="I23">
        <v>8</v>
      </c>
      <c r="J23">
        <v>0</v>
      </c>
      <c r="K23">
        <v>2000</v>
      </c>
      <c r="L23">
        <v>889</v>
      </c>
      <c r="M23">
        <v>2178</v>
      </c>
      <c r="N23">
        <v>2000</v>
      </c>
      <c r="O23">
        <v>7</v>
      </c>
      <c r="P23">
        <v>1</v>
      </c>
      <c r="Q23" s="1">
        <v>0</v>
      </c>
      <c r="R23">
        <v>8</v>
      </c>
      <c r="S23">
        <v>4</v>
      </c>
      <c r="T23">
        <f>L23-F23</f>
        <v>31</v>
      </c>
      <c r="U23">
        <f>M23-G23</f>
        <v>50</v>
      </c>
    </row>
    <row r="24" spans="1:21" x14ac:dyDescent="0.25">
      <c r="A24" t="s">
        <v>20</v>
      </c>
      <c r="B24">
        <v>2000</v>
      </c>
      <c r="C24">
        <v>8</v>
      </c>
      <c r="D24">
        <v>1</v>
      </c>
      <c r="E24">
        <v>2000</v>
      </c>
      <c r="F24">
        <v>858</v>
      </c>
      <c r="G24">
        <v>2128</v>
      </c>
      <c r="H24">
        <v>2000</v>
      </c>
      <c r="I24">
        <v>8</v>
      </c>
      <c r="J24">
        <v>0</v>
      </c>
      <c r="K24">
        <v>2000</v>
      </c>
      <c r="L24">
        <v>889</v>
      </c>
      <c r="M24">
        <v>2178</v>
      </c>
      <c r="N24">
        <v>2000</v>
      </c>
      <c r="O24">
        <v>7</v>
      </c>
      <c r="P24">
        <v>1</v>
      </c>
      <c r="Q24" s="1">
        <v>0</v>
      </c>
      <c r="R24">
        <v>8</v>
      </c>
      <c r="S24">
        <v>4</v>
      </c>
      <c r="T24">
        <f>L24-F24</f>
        <v>31</v>
      </c>
      <c r="U24">
        <f>M24-G24</f>
        <v>50</v>
      </c>
    </row>
    <row r="25" spans="1:21" x14ac:dyDescent="0.25">
      <c r="A25" t="s">
        <v>20</v>
      </c>
      <c r="B25">
        <v>2000</v>
      </c>
      <c r="C25">
        <v>8</v>
      </c>
      <c r="D25">
        <v>1</v>
      </c>
      <c r="E25">
        <v>2000</v>
      </c>
      <c r="F25">
        <v>858</v>
      </c>
      <c r="G25">
        <v>2128</v>
      </c>
      <c r="H25">
        <v>2000</v>
      </c>
      <c r="I25">
        <v>8</v>
      </c>
      <c r="J25">
        <v>0</v>
      </c>
      <c r="K25">
        <v>2000</v>
      </c>
      <c r="L25">
        <v>889</v>
      </c>
      <c r="M25">
        <v>2178</v>
      </c>
      <c r="N25">
        <v>2000</v>
      </c>
      <c r="O25">
        <v>7</v>
      </c>
      <c r="P25">
        <v>1</v>
      </c>
      <c r="Q25" s="1">
        <v>0</v>
      </c>
      <c r="R25">
        <v>8</v>
      </c>
      <c r="S25">
        <v>4</v>
      </c>
      <c r="T25">
        <f>L25-F25</f>
        <v>31</v>
      </c>
      <c r="U25">
        <f>M25-G25</f>
        <v>50</v>
      </c>
    </row>
    <row r="28" spans="1:21" x14ac:dyDescent="0.25">
      <c r="Q28" s="1"/>
    </row>
    <row r="29" spans="1:21" x14ac:dyDescent="0.25">
      <c r="Q29" s="1"/>
    </row>
    <row r="30" spans="1:21" x14ac:dyDescent="0.25">
      <c r="Q30" s="1"/>
    </row>
    <row r="31" spans="1:21" x14ac:dyDescent="0.25">
      <c r="Q31" s="1"/>
    </row>
    <row r="32" spans="1:21" x14ac:dyDescent="0.25">
      <c r="Q32" s="1"/>
    </row>
    <row r="33" spans="17:17" x14ac:dyDescent="0.25">
      <c r="Q33" s="1"/>
    </row>
    <row r="34" spans="17:17" x14ac:dyDescent="0.25">
      <c r="Q34" s="1"/>
    </row>
    <row r="35" spans="17:17" x14ac:dyDescent="0.25">
      <c r="Q35" s="1"/>
    </row>
    <row r="36" spans="17:17" x14ac:dyDescent="0.25">
      <c r="Q36" s="1"/>
    </row>
    <row r="37" spans="17:17" x14ac:dyDescent="0.25">
      <c r="Q37" s="1"/>
    </row>
    <row r="38" spans="17:17" x14ac:dyDescent="0.25">
      <c r="Q38" s="1"/>
    </row>
    <row r="39" spans="17:17" x14ac:dyDescent="0.25">
      <c r="Q39" s="1"/>
    </row>
    <row r="40" spans="17:17" x14ac:dyDescent="0.25">
      <c r="Q40" s="1"/>
    </row>
    <row r="41" spans="17:17" x14ac:dyDescent="0.25">
      <c r="Q41" s="1"/>
    </row>
    <row r="42" spans="17:17" x14ac:dyDescent="0.25">
      <c r="Q42" s="1"/>
    </row>
    <row r="43" spans="17:17" x14ac:dyDescent="0.25">
      <c r="Q43" s="1"/>
    </row>
    <row r="44" spans="17:17" x14ac:dyDescent="0.25">
      <c r="Q44" s="1"/>
    </row>
    <row r="45" spans="17:17" x14ac:dyDescent="0.25">
      <c r="Q45" s="1"/>
    </row>
  </sheetData>
  <sortState ref="A2:U25">
    <sortCondition descending="1" ref="Q2:Q25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6"/>
  <sheetViews>
    <sheetView topLeftCell="A10" workbookViewId="0">
      <selection activeCell="D38" sqref="D38"/>
    </sheetView>
  </sheetViews>
  <sheetFormatPr defaultRowHeight="15" x14ac:dyDescent="0.25"/>
  <cols>
    <col min="1" max="1" width="13.42578125" bestFit="1" customWidth="1"/>
    <col min="2" max="2" width="6" customWidth="1"/>
    <col min="3" max="4" width="17.5703125" customWidth="1"/>
  </cols>
  <sheetData>
    <row r="2" spans="1:13" x14ac:dyDescent="0.25">
      <c r="C2" s="2" t="s">
        <v>68</v>
      </c>
      <c r="I2" s="6" t="s">
        <v>73</v>
      </c>
      <c r="J2" s="6"/>
      <c r="K2" s="6"/>
    </row>
    <row r="3" spans="1:13" x14ac:dyDescent="0.25">
      <c r="A3" s="2" t="s">
        <v>16</v>
      </c>
      <c r="B3" s="2" t="s">
        <v>62</v>
      </c>
      <c r="C3" t="s">
        <v>69</v>
      </c>
      <c r="D3" t="s">
        <v>70</v>
      </c>
    </row>
    <row r="4" spans="1:13" x14ac:dyDescent="0.25">
      <c r="A4" t="s">
        <v>22</v>
      </c>
      <c r="B4">
        <v>1</v>
      </c>
      <c r="C4" s="3">
        <v>1075</v>
      </c>
      <c r="D4" s="3">
        <v>-4</v>
      </c>
      <c r="F4">
        <v>1075</v>
      </c>
      <c r="G4">
        <v>-4</v>
      </c>
    </row>
    <row r="5" spans="1:13" x14ac:dyDescent="0.25">
      <c r="A5">
        <v>1</v>
      </c>
      <c r="B5">
        <v>2</v>
      </c>
      <c r="C5" s="3">
        <v>185.66666666666666</v>
      </c>
      <c r="D5" s="3">
        <v>170.33333333333334</v>
      </c>
      <c r="F5" s="6">
        <f>329/3</f>
        <v>109.66666666666667</v>
      </c>
      <c r="G5" s="6">
        <f>322/3</f>
        <v>107.33333333333333</v>
      </c>
      <c r="H5" s="6" t="s">
        <v>74</v>
      </c>
      <c r="I5" s="6"/>
      <c r="J5" s="6"/>
      <c r="K5" s="6"/>
      <c r="L5" s="6"/>
      <c r="M5" s="6"/>
    </row>
    <row r="6" spans="1:13" x14ac:dyDescent="0.25">
      <c r="B6">
        <v>3</v>
      </c>
      <c r="C6" s="7">
        <v>109.66666666666667</v>
      </c>
      <c r="D6" s="7">
        <v>107.33333333333333</v>
      </c>
      <c r="F6">
        <f>557/3</f>
        <v>185.66666666666666</v>
      </c>
      <c r="G6">
        <f>511/3</f>
        <v>170.33333333333334</v>
      </c>
    </row>
    <row r="7" spans="1:13" x14ac:dyDescent="0.25">
      <c r="A7">
        <v>0.8</v>
      </c>
      <c r="B7">
        <v>4</v>
      </c>
      <c r="C7" s="3">
        <v>191.33333333333334</v>
      </c>
      <c r="D7" s="3">
        <v>165.66666666666666</v>
      </c>
      <c r="F7">
        <f>574/3</f>
        <v>191.33333333333334</v>
      </c>
      <c r="G7">
        <f>497/3</f>
        <v>165.66666666666666</v>
      </c>
    </row>
    <row r="8" spans="1:13" x14ac:dyDescent="0.25">
      <c r="A8">
        <v>0.6</v>
      </c>
      <c r="B8">
        <v>5</v>
      </c>
      <c r="C8" s="3">
        <v>168.66666666666666</v>
      </c>
      <c r="D8" s="3">
        <v>162</v>
      </c>
      <c r="F8">
        <f>506/3</f>
        <v>168.66666666666666</v>
      </c>
      <c r="G8">
        <v>162</v>
      </c>
    </row>
    <row r="9" spans="1:13" x14ac:dyDescent="0.25">
      <c r="A9">
        <v>0.4</v>
      </c>
      <c r="B9">
        <v>6</v>
      </c>
      <c r="C9" s="3">
        <v>145.33333333333334</v>
      </c>
      <c r="D9" s="3">
        <v>170.66666666666666</v>
      </c>
      <c r="F9">
        <f>436/3</f>
        <v>145.33333333333334</v>
      </c>
      <c r="G9">
        <f>512/3</f>
        <v>170.66666666666666</v>
      </c>
    </row>
    <row r="10" spans="1:13" x14ac:dyDescent="0.25">
      <c r="A10">
        <v>0.2</v>
      </c>
      <c r="B10">
        <v>7</v>
      </c>
      <c r="C10" s="3">
        <v>94</v>
      </c>
      <c r="D10" s="3">
        <v>123.66666666666667</v>
      </c>
      <c r="F10">
        <f>94</f>
        <v>94</v>
      </c>
      <c r="G10">
        <f>371/3</f>
        <v>123.66666666666667</v>
      </c>
    </row>
    <row r="11" spans="1:13" x14ac:dyDescent="0.25">
      <c r="A11">
        <v>0</v>
      </c>
      <c r="B11">
        <v>8</v>
      </c>
      <c r="C11" s="3">
        <v>31</v>
      </c>
      <c r="D11" s="3">
        <v>50</v>
      </c>
      <c r="F11">
        <v>31</v>
      </c>
      <c r="G11">
        <v>50</v>
      </c>
    </row>
    <row r="12" spans="1:13" x14ac:dyDescent="0.25">
      <c r="A12" t="s">
        <v>67</v>
      </c>
      <c r="C12" s="3">
        <v>250.08333333333334</v>
      </c>
      <c r="D12" s="3">
        <v>118.20833333333333</v>
      </c>
    </row>
    <row r="17" spans="1:4" x14ac:dyDescent="0.25">
      <c r="A17" t="s">
        <v>76</v>
      </c>
    </row>
    <row r="21" spans="1:4" x14ac:dyDescent="0.25">
      <c r="C21" s="2" t="s">
        <v>68</v>
      </c>
    </row>
    <row r="22" spans="1:4" x14ac:dyDescent="0.25">
      <c r="A22" s="2" t="s">
        <v>16</v>
      </c>
      <c r="B22" s="2" t="s">
        <v>62</v>
      </c>
      <c r="C22" t="s">
        <v>69</v>
      </c>
      <c r="D22" t="s">
        <v>70</v>
      </c>
    </row>
    <row r="23" spans="1:4" x14ac:dyDescent="0.25">
      <c r="A23" t="s">
        <v>22</v>
      </c>
      <c r="B23">
        <v>1</v>
      </c>
      <c r="C23" s="3">
        <v>1075</v>
      </c>
      <c r="D23" s="3">
        <v>-4</v>
      </c>
    </row>
    <row r="24" spans="1:4" x14ac:dyDescent="0.25">
      <c r="A24">
        <v>1</v>
      </c>
      <c r="B24">
        <v>2</v>
      </c>
      <c r="C24" s="3">
        <v>185.66666666666666</v>
      </c>
      <c r="D24" s="3">
        <v>170.33333333333334</v>
      </c>
    </row>
    <row r="25" spans="1:4" x14ac:dyDescent="0.25">
      <c r="A25">
        <v>0.8</v>
      </c>
      <c r="B25">
        <v>4</v>
      </c>
      <c r="C25" s="3">
        <v>191.33333333333334</v>
      </c>
      <c r="D25" s="3">
        <v>165.66666666666666</v>
      </c>
    </row>
    <row r="26" spans="1:4" x14ac:dyDescent="0.25">
      <c r="A26">
        <v>0.6</v>
      </c>
      <c r="B26">
        <v>5</v>
      </c>
      <c r="C26" s="3">
        <v>168.66666666666666</v>
      </c>
      <c r="D26" s="3">
        <v>162</v>
      </c>
    </row>
    <row r="27" spans="1:4" x14ac:dyDescent="0.25">
      <c r="A27">
        <v>0.4</v>
      </c>
      <c r="B27">
        <v>6</v>
      </c>
      <c r="C27" s="3">
        <v>145.33333333333334</v>
      </c>
      <c r="D27" s="3">
        <v>170.66666666666666</v>
      </c>
    </row>
    <row r="28" spans="1:4" x14ac:dyDescent="0.25">
      <c r="A28">
        <v>0.2</v>
      </c>
      <c r="B28">
        <v>7</v>
      </c>
      <c r="C28" s="3">
        <v>94</v>
      </c>
      <c r="D28" s="3">
        <v>123.66666666666667</v>
      </c>
    </row>
    <row r="29" spans="1:4" x14ac:dyDescent="0.25">
      <c r="A29">
        <v>0</v>
      </c>
      <c r="B29">
        <v>8</v>
      </c>
      <c r="C29" s="3">
        <v>31</v>
      </c>
      <c r="D29" s="3">
        <v>50</v>
      </c>
    </row>
    <row r="30" spans="1:4" x14ac:dyDescent="0.25">
      <c r="A30" t="s">
        <v>67</v>
      </c>
      <c r="C30" s="3">
        <v>270.14285714285717</v>
      </c>
      <c r="D30" s="3">
        <v>119.76190476190476</v>
      </c>
    </row>
    <row r="37" spans="1:4" x14ac:dyDescent="0.25">
      <c r="C37" s="2" t="s">
        <v>68</v>
      </c>
    </row>
    <row r="38" spans="1:4" x14ac:dyDescent="0.25">
      <c r="A38" s="2" t="s">
        <v>16</v>
      </c>
      <c r="B38" s="2" t="s">
        <v>62</v>
      </c>
      <c r="C38" t="s">
        <v>77</v>
      </c>
      <c r="D38" t="s">
        <v>78</v>
      </c>
    </row>
    <row r="39" spans="1:4" x14ac:dyDescent="0.25">
      <c r="A39" t="s">
        <v>22</v>
      </c>
      <c r="B39">
        <v>1</v>
      </c>
      <c r="C39" s="3">
        <v>0</v>
      </c>
      <c r="D39" s="3">
        <v>0</v>
      </c>
    </row>
    <row r="40" spans="1:4" x14ac:dyDescent="0.25">
      <c r="A40">
        <v>1</v>
      </c>
      <c r="B40">
        <v>2</v>
      </c>
      <c r="C40" s="3">
        <v>14.502873278538145</v>
      </c>
      <c r="D40" s="3">
        <v>11.718930554164734</v>
      </c>
    </row>
    <row r="41" spans="1:4" x14ac:dyDescent="0.25">
      <c r="A41">
        <v>0.8</v>
      </c>
      <c r="B41">
        <v>4</v>
      </c>
      <c r="C41" s="3">
        <v>7.6376261582598923</v>
      </c>
      <c r="D41" s="3">
        <v>12.583057392118013</v>
      </c>
    </row>
    <row r="42" spans="1:4" x14ac:dyDescent="0.25">
      <c r="A42">
        <v>0.6</v>
      </c>
      <c r="B42">
        <v>5</v>
      </c>
      <c r="C42" s="3">
        <v>22.898325994127514</v>
      </c>
      <c r="D42" s="3">
        <v>12.529964086141668</v>
      </c>
    </row>
    <row r="43" spans="1:4" x14ac:dyDescent="0.25">
      <c r="A43">
        <v>0.4</v>
      </c>
      <c r="B43">
        <v>6</v>
      </c>
      <c r="C43" s="3">
        <v>5.0332229568470463</v>
      </c>
      <c r="D43" s="3">
        <v>9.4516312525053454</v>
      </c>
    </row>
    <row r="44" spans="1:4" x14ac:dyDescent="0.25">
      <c r="A44">
        <v>0.2</v>
      </c>
      <c r="B44">
        <v>7</v>
      </c>
      <c r="C44" s="3">
        <v>9.6436507609929549</v>
      </c>
      <c r="D44" s="3">
        <v>16.502525059315381</v>
      </c>
    </row>
    <row r="45" spans="1:4" x14ac:dyDescent="0.25">
      <c r="A45">
        <v>0</v>
      </c>
      <c r="B45">
        <v>8</v>
      </c>
      <c r="C45" s="3">
        <v>0</v>
      </c>
      <c r="D45" s="3">
        <v>0</v>
      </c>
    </row>
    <row r="46" spans="1:4" x14ac:dyDescent="0.25">
      <c r="A46" t="s">
        <v>67</v>
      </c>
      <c r="C46" s="3">
        <v>341.13930962501018</v>
      </c>
      <c r="D46" s="3">
        <v>66.837792274958304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RAW calibration 10 thru 17</vt:lpstr>
      <vt:lpstr>1 sec only reorder</vt:lpstr>
      <vt:lpstr>avg 1s sets of 3 and steps fol</vt:lpstr>
      <vt:lpstr>2 s only rerder</vt:lpstr>
      <vt:lpstr>avg 2s sets of 3 and steps fol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Christine Huffard</cp:lastModifiedBy>
  <dcterms:created xsi:type="dcterms:W3CDTF">2016-03-02T00:05:46Z</dcterms:created>
  <dcterms:modified xsi:type="dcterms:W3CDTF">2016-03-02T01:03:37Z</dcterms:modified>
</cp:coreProperties>
</file>