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700" windowHeight="1732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Sheet2!#REF!</definedName>
    <definedName name="TimePerMove">Sheet2!#REF!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7" i="2"/>
  <c r="L20"/>
  <c r="L21"/>
  <c r="F20"/>
  <c r="G20"/>
  <c r="L17"/>
  <c r="N17"/>
  <c r="L16"/>
  <c r="F15"/>
  <c r="H15"/>
  <c r="I15"/>
  <c r="N15"/>
  <c r="O15"/>
  <c r="L19"/>
  <c r="L18"/>
  <c r="I16"/>
  <c r="N16"/>
  <c r="F16"/>
  <c r="H16"/>
  <c r="O16"/>
  <c r="N18"/>
  <c r="F18"/>
  <c r="G18"/>
  <c r="H18"/>
  <c r="I18"/>
  <c r="O18"/>
  <c r="N19"/>
  <c r="F19"/>
  <c r="G19"/>
  <c r="H19"/>
  <c r="I19"/>
  <c r="O19"/>
  <c r="N20"/>
  <c r="H20"/>
  <c r="I20"/>
  <c r="O20"/>
  <c r="N21"/>
  <c r="F21"/>
  <c r="G21"/>
  <c r="H21"/>
  <c r="I21"/>
  <c r="O21"/>
  <c r="O23"/>
  <c r="O25"/>
  <c r="O26"/>
  <c r="O27"/>
  <c r="L23" i="3"/>
  <c r="N23"/>
  <c r="D23"/>
  <c r="F23"/>
  <c r="G23"/>
  <c r="H23"/>
  <c r="I23"/>
  <c r="O23"/>
  <c r="L15"/>
  <c r="N15"/>
  <c r="C15"/>
  <c r="F15"/>
  <c r="H15"/>
  <c r="I15"/>
  <c r="O15"/>
  <c r="N16"/>
  <c r="F16"/>
  <c r="G16"/>
  <c r="H16"/>
  <c r="I16"/>
  <c r="O16"/>
  <c r="N17"/>
  <c r="F17"/>
  <c r="H17"/>
  <c r="I17"/>
  <c r="O17"/>
  <c r="N18"/>
  <c r="F18"/>
  <c r="H18"/>
  <c r="I18"/>
  <c r="O18"/>
  <c r="L19"/>
  <c r="N19"/>
  <c r="F19"/>
  <c r="G19"/>
  <c r="H19"/>
  <c r="I19"/>
  <c r="O19"/>
  <c r="L20"/>
  <c r="N20"/>
  <c r="D20"/>
  <c r="F20"/>
  <c r="G20"/>
  <c r="H20"/>
  <c r="I20"/>
  <c r="O20"/>
  <c r="N21"/>
  <c r="D21"/>
  <c r="F21"/>
  <c r="G21"/>
  <c r="H21"/>
  <c r="I21"/>
  <c r="O21"/>
  <c r="L22"/>
  <c r="N22"/>
  <c r="F22"/>
  <c r="H22"/>
  <c r="I22"/>
  <c r="O22"/>
  <c r="O25"/>
  <c r="P23"/>
  <c r="P22"/>
  <c r="P21"/>
  <c r="P20"/>
  <c r="P19"/>
  <c r="P18"/>
  <c r="P17"/>
  <c r="P16"/>
  <c r="P15"/>
  <c r="B5"/>
  <c r="O27"/>
</calcChain>
</file>

<file path=xl/sharedStrings.xml><?xml version="1.0" encoding="utf-8"?>
<sst xmlns="http://schemas.openxmlformats.org/spreadsheetml/2006/main" count="119" uniqueCount="69">
  <si>
    <t>White LED Light</t>
    <phoneticPr fontId="4" type="noConversion"/>
  </si>
  <si>
    <t>Blue LED Light</t>
    <phoneticPr fontId="4" type="noConversion"/>
  </si>
  <si>
    <t>Wakey Board</t>
    <phoneticPr fontId="4" type="noConversion"/>
  </si>
  <si>
    <t>Time to process one sample</t>
    <phoneticPr fontId="4" type="noConversion"/>
  </si>
  <si>
    <t>Time between samples</t>
    <phoneticPr fontId="4" type="noConversion"/>
  </si>
  <si>
    <t>minute</t>
    <phoneticPr fontId="4" type="noConversion"/>
  </si>
  <si>
    <t>Plus 1 relay</t>
    <phoneticPr fontId="4" type="noConversion"/>
  </si>
  <si>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</si>
  <si>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</si>
  <si>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</si>
  <si>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</si>
  <si>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</si>
  <si>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</si>
  <si>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</si>
  <si>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</si>
  <si>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</si>
  <si>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</si>
  <si>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</si>
  <si>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minutes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</si>
  <si>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</si>
  <si>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</si>
  <si>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</si>
  <si>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</si>
  <si>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</si>
  <si>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</si>
  <si>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</si>
  <si>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</si>
  <si>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</si>
  <si>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</si>
  <si>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</si>
  <si>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</si>
  <si>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</si>
  <si>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</si>
  <si>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</si>
  <si>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</si>
  <si>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</si>
  <si>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</si>
  <si>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</si>
  <si>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</si>
  <si>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</si>
  <si>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</si>
  <si>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</si>
  <si>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</si>
  <si>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</si>
  <si>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</si>
  <si>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</si>
  <si>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</si>
  <si>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</si>
  <si>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</si>
  <si>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</si>
  <si>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</si>
  <si>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</si>
  <si>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</si>
  <si>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</si>
  <si>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min</t>
    <phoneticPr fontId="4" type="noConversion"/>
  </si>
  <si>
    <t>min</t>
    <phoneticPr fontId="4" type="noConversion"/>
  </si>
  <si>
    <t>min</t>
    <phoneticPr fontId="4" type="noConversion"/>
  </si>
  <si>
    <t>min</t>
    <phoneticPr fontId="4" type="noConversion"/>
  </si>
  <si>
    <t>hours or</t>
    <phoneticPr fontId="4" type="noConversion"/>
  </si>
  <si>
    <t>days or</t>
    <phoneticPr fontId="4" type="noConversion"/>
  </si>
  <si>
    <t>months</t>
    <phoneticPr fontId="4" type="noConversion"/>
  </si>
  <si>
    <t>Plus 1 relay</t>
    <phoneticPr fontId="4" type="noConversion"/>
  </si>
  <si>
    <t>Sedimentation Event Sensor Power Budget</t>
    <phoneticPr fontId="4" type="noConversion"/>
  </si>
  <si>
    <t>Stepper Motor Driver</t>
  </si>
  <si>
    <t>Visible Light Camera</t>
    <phoneticPr fontId="4" type="noConversion"/>
  </si>
  <si>
    <t>Fluorescence Camera</t>
    <phoneticPr fontId="4" type="noConversion"/>
  </si>
  <si>
    <t>42 mA EZ-17 + 8 mA relay + 150 mA motor</t>
    <phoneticPr fontId="4" type="noConversion"/>
  </si>
  <si>
    <t>320 mA camera + 20 mA relay</t>
    <phoneticPr fontId="4" type="noConversion"/>
  </si>
  <si>
    <t>P. McGill  25-Jun-10</t>
    <phoneticPr fontId="4" type="noConversion"/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</si>
</sst>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6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</font>
    <font>
      <sz val="9"/>
      <color indexed="10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4" fontId="0" fillId="0" borderId="0" xfId="0" applyNumberFormat="1"/>
    <xf numFmtId="0" fontId="3" fillId="0" borderId="0" xfId="0" applyFont="1" applyBorder="1"/>
    <xf numFmtId="165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4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4" fontId="0" fillId="0" borderId="3" xfId="0" applyNumberFormat="1" applyBorder="1"/>
    <xf numFmtId="0" fontId="0" fillId="0" borderId="2" xfId="0" applyFill="1" applyBorder="1"/>
    <xf numFmtId="165" fontId="0" fillId="0" borderId="2" xfId="0" applyNumberFormat="1" applyBorder="1"/>
    <xf numFmtId="164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5" fillId="0" borderId="0" xfId="0" applyFont="1" applyFill="1" applyBorder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Sheet2!$A$16:$A$21</c:f>
              <c:strCache>
                <c:ptCount val="6"/>
                <c:pt idx="0">
                  <c:v>PC-104 Stack</c:v>
                </c:pt>
                <c:pt idx="1">
                  <c:v>Stepper Motor Driver</c:v>
                </c:pt>
                <c:pt idx="2">
                  <c:v>Visible Light Camera</c:v>
                </c:pt>
                <c:pt idx="3">
                  <c:v>Fluorescence Camera</c:v>
                </c:pt>
                <c:pt idx="4">
                  <c:v>White LED Light</c:v>
                </c:pt>
                <c:pt idx="5">
                  <c:v>Blue LED Light</c:v>
                </c:pt>
              </c:strCache>
            </c:strRef>
          </c:cat>
          <c:val>
            <c:numRef>
              <c:f>Sheet2!$O$16:$O$21</c:f>
              <c:numCache>
                <c:formatCode>0</c:formatCode>
                <c:ptCount val="6"/>
                <c:pt idx="0">
                  <c:v>44.65277777777778</c:v>
                </c:pt>
                <c:pt idx="1">
                  <c:v>201.3698630136986</c:v>
                </c:pt>
                <c:pt idx="2">
                  <c:v>6.507628294036061</c:v>
                </c:pt>
                <c:pt idx="3">
                  <c:v>6.507628294036061</c:v>
                </c:pt>
                <c:pt idx="4">
                  <c:v>1.916666666666666</c:v>
                </c:pt>
                <c:pt idx="5">
                  <c:v>19.16666666666667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27"/>
  <sheetViews>
    <sheetView tabSelected="1" zoomScale="150" workbookViewId="0">
      <selection activeCell="C16" sqref="C16"/>
    </sheetView>
  </sheetViews>
  <sheetFormatPr baseColWidth="10" defaultRowHeight="13"/>
  <cols>
    <col min="1" max="1" width="21.5" customWidth="1"/>
    <col min="4" max="4" width="10.33203125" bestFit="1" customWidth="1"/>
    <col min="6" max="6" width="9.6640625" style="13" bestFit="1" customWidth="1"/>
    <col min="7" max="7" width="11.5" style="13" bestFit="1" customWidth="1"/>
    <col min="8" max="8" width="11.83203125" style="13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10" bestFit="1" customWidth="1"/>
    <col min="15" max="15" width="12.33203125" style="3" bestFit="1" customWidth="1"/>
    <col min="16" max="16" width="32.5" customWidth="1"/>
  </cols>
  <sheetData>
    <row r="1" spans="1:16">
      <c r="A1" t="s">
        <v>62</v>
      </c>
    </row>
    <row r="2" spans="1:16">
      <c r="A2" t="s">
        <v>68</v>
      </c>
    </row>
    <row r="4" spans="1:16">
      <c r="A4" t="s">
        <v>10</v>
      </c>
    </row>
    <row r="6" spans="1:16">
      <c r="A6" s="5" t="s">
        <v>3</v>
      </c>
      <c r="B6" s="6">
        <v>5</v>
      </c>
      <c r="C6" t="s">
        <v>5</v>
      </c>
    </row>
    <row r="7" spans="1:16">
      <c r="A7" s="5" t="s">
        <v>4</v>
      </c>
      <c r="B7" s="6">
        <f>12*60</f>
        <v>720</v>
      </c>
      <c r="C7" t="s">
        <v>18</v>
      </c>
    </row>
    <row r="8" spans="1:16">
      <c r="A8" s="5" t="s">
        <v>16</v>
      </c>
      <c r="B8" s="6">
        <v>28</v>
      </c>
      <c r="C8" t="s">
        <v>14</v>
      </c>
    </row>
    <row r="9" spans="1:16">
      <c r="A9" s="5" t="s">
        <v>17</v>
      </c>
      <c r="B9" s="6">
        <v>2880</v>
      </c>
      <c r="C9" t="s">
        <v>15</v>
      </c>
    </row>
    <row r="11" spans="1:16">
      <c r="A11" s="30"/>
    </row>
    <row r="14" spans="1:16">
      <c r="A14" s="1" t="s">
        <v>23</v>
      </c>
      <c r="B14" s="1" t="s">
        <v>34</v>
      </c>
      <c r="C14" s="1" t="s">
        <v>25</v>
      </c>
      <c r="D14" s="1" t="s">
        <v>35</v>
      </c>
      <c r="E14" s="1" t="s">
        <v>36</v>
      </c>
      <c r="F14" s="14" t="s">
        <v>37</v>
      </c>
      <c r="G14" s="14" t="s">
        <v>26</v>
      </c>
      <c r="H14" s="14" t="s">
        <v>33</v>
      </c>
      <c r="I14" s="1" t="s">
        <v>38</v>
      </c>
      <c r="J14" s="1" t="s">
        <v>27</v>
      </c>
      <c r="K14" s="1" t="s">
        <v>28</v>
      </c>
      <c r="L14" s="1" t="s">
        <v>29</v>
      </c>
      <c r="M14" s="1" t="s">
        <v>28</v>
      </c>
      <c r="N14" s="11" t="s">
        <v>30</v>
      </c>
      <c r="O14" s="15" t="s">
        <v>45</v>
      </c>
      <c r="P14" s="1" t="s">
        <v>9</v>
      </c>
    </row>
    <row r="15" spans="1:16">
      <c r="A15" s="4" t="s">
        <v>2</v>
      </c>
      <c r="B15" s="4">
        <v>1</v>
      </c>
      <c r="C15" s="4">
        <v>28</v>
      </c>
      <c r="D15" s="4">
        <v>2</v>
      </c>
      <c r="E15" s="29">
        <v>2</v>
      </c>
      <c r="F15" s="13">
        <f t="shared" ref="F15:F21" si="0">C15*D15/1000</f>
        <v>5.6000000000000001E-2</v>
      </c>
      <c r="G15" s="28">
        <v>0</v>
      </c>
      <c r="H15" s="13">
        <f t="shared" ref="H15:H21" si="1">B15*(F15+G15)</f>
        <v>5.6000000000000001E-2</v>
      </c>
      <c r="I15" s="32">
        <f>E15*C15/1000</f>
        <v>5.6000000000000001E-2</v>
      </c>
      <c r="J15" s="6">
        <v>720</v>
      </c>
      <c r="K15" s="6" t="s">
        <v>54</v>
      </c>
      <c r="L15" s="6">
        <v>0</v>
      </c>
      <c r="M15" s="6" t="s">
        <v>54</v>
      </c>
      <c r="N15" s="10">
        <f t="shared" ref="N15:N21" si="2">J15/(J15+L15)</f>
        <v>1</v>
      </c>
      <c r="O15" s="31">
        <f t="shared" ref="O15:O21" si="3">(N15*H15+(1-N15)*I15)*1000</f>
        <v>56</v>
      </c>
      <c r="P15" s="4"/>
    </row>
    <row r="16" spans="1:16">
      <c r="A16" t="s">
        <v>20</v>
      </c>
      <c r="B16" s="6">
        <v>1</v>
      </c>
      <c r="C16" s="6">
        <v>5</v>
      </c>
      <c r="D16" s="6">
        <v>1000</v>
      </c>
      <c r="E16" s="6">
        <v>2</v>
      </c>
      <c r="F16" s="13">
        <f t="shared" si="0"/>
        <v>5</v>
      </c>
      <c r="G16" s="13">
        <v>0</v>
      </c>
      <c r="H16" s="13">
        <f t="shared" si="1"/>
        <v>5</v>
      </c>
      <c r="I16">
        <f>E16*C16/1000</f>
        <v>0.01</v>
      </c>
      <c r="J16" s="6">
        <v>5</v>
      </c>
      <c r="K16" s="6" t="s">
        <v>56</v>
      </c>
      <c r="L16" s="6">
        <f>TIMEWAITING-J16</f>
        <v>715</v>
      </c>
      <c r="M16" s="6" t="s">
        <v>56</v>
      </c>
      <c r="N16" s="10">
        <f t="shared" si="2"/>
        <v>6.9444444444444441E-3</v>
      </c>
      <c r="O16" s="3">
        <f t="shared" si="3"/>
        <v>44.652777777777779</v>
      </c>
    </row>
    <row r="17" spans="1:16">
      <c r="A17" t="s">
        <v>63</v>
      </c>
      <c r="B17" s="6">
        <v>1</v>
      </c>
      <c r="C17" s="6">
        <v>28</v>
      </c>
      <c r="D17" s="6">
        <v>200</v>
      </c>
      <c r="E17" s="6">
        <v>0</v>
      </c>
      <c r="F17" s="13">
        <v>14.7</v>
      </c>
      <c r="G17" s="13">
        <v>0</v>
      </c>
      <c r="H17" s="13">
        <v>14.7</v>
      </c>
      <c r="I17">
        <v>0</v>
      </c>
      <c r="J17" s="6">
        <v>5</v>
      </c>
      <c r="K17" s="6" t="s">
        <v>11</v>
      </c>
      <c r="L17" s="6">
        <f>TIMEWAITING-J17</f>
        <v>715</v>
      </c>
      <c r="M17" s="6" t="s">
        <v>11</v>
      </c>
      <c r="N17" s="10">
        <f t="shared" si="2"/>
        <v>6.9444444444444441E-3</v>
      </c>
      <c r="O17" s="31">
        <v>201.36986301369859</v>
      </c>
      <c r="P17" t="s">
        <v>66</v>
      </c>
    </row>
    <row r="18" spans="1:16">
      <c r="A18" t="s">
        <v>64</v>
      </c>
      <c r="B18" s="6">
        <v>1</v>
      </c>
      <c r="C18" s="6">
        <v>12</v>
      </c>
      <c r="D18" s="6">
        <v>340</v>
      </c>
      <c r="E18" s="6">
        <v>0</v>
      </c>
      <c r="F18" s="13">
        <f t="shared" si="0"/>
        <v>4.08</v>
      </c>
      <c r="G18" s="13">
        <f>15%*F18</f>
        <v>0.61199999999999999</v>
      </c>
      <c r="H18" s="13">
        <f t="shared" si="1"/>
        <v>4.6920000000000002</v>
      </c>
      <c r="I18">
        <f t="shared" ref="I18:I21" si="4">E18*C18/1000</f>
        <v>0</v>
      </c>
      <c r="J18" s="6">
        <v>1</v>
      </c>
      <c r="K18" s="6" t="s">
        <v>11</v>
      </c>
      <c r="L18" s="6">
        <f>B7</f>
        <v>720</v>
      </c>
      <c r="M18" s="6" t="s">
        <v>11</v>
      </c>
      <c r="N18" s="10">
        <f t="shared" si="2"/>
        <v>1.3869625520110957E-3</v>
      </c>
      <c r="O18" s="3">
        <f t="shared" si="3"/>
        <v>6.5076282940360617</v>
      </c>
      <c r="P18" t="s">
        <v>67</v>
      </c>
    </row>
    <row r="19" spans="1:16">
      <c r="A19" t="s">
        <v>65</v>
      </c>
      <c r="B19" s="6">
        <v>1</v>
      </c>
      <c r="C19" s="6">
        <v>12</v>
      </c>
      <c r="D19" s="6">
        <v>340</v>
      </c>
      <c r="E19" s="6">
        <v>0</v>
      </c>
      <c r="F19" s="13">
        <f t="shared" si="0"/>
        <v>4.08</v>
      </c>
      <c r="G19" s="13">
        <f>15%*F19</f>
        <v>0.61199999999999999</v>
      </c>
      <c r="H19" s="13">
        <f t="shared" si="1"/>
        <v>4.6920000000000002</v>
      </c>
      <c r="I19">
        <f t="shared" si="4"/>
        <v>0</v>
      </c>
      <c r="J19" s="6">
        <v>1</v>
      </c>
      <c r="K19" s="6" t="s">
        <v>11</v>
      </c>
      <c r="L19" s="6">
        <f>B7</f>
        <v>720</v>
      </c>
      <c r="M19" s="6" t="s">
        <v>11</v>
      </c>
      <c r="N19" s="10">
        <f t="shared" si="2"/>
        <v>1.3869625520110957E-3</v>
      </c>
      <c r="O19" s="3">
        <f t="shared" si="3"/>
        <v>6.5076282940360617</v>
      </c>
      <c r="P19" t="s">
        <v>67</v>
      </c>
    </row>
    <row r="20" spans="1:16">
      <c r="A20" t="s">
        <v>0</v>
      </c>
      <c r="B20" s="6">
        <v>1</v>
      </c>
      <c r="C20" s="6">
        <v>12</v>
      </c>
      <c r="D20" s="6">
        <v>100</v>
      </c>
      <c r="E20" s="6">
        <v>0</v>
      </c>
      <c r="F20" s="13">
        <f t="shared" si="0"/>
        <v>1.2</v>
      </c>
      <c r="G20" s="13">
        <f>15%*F20</f>
        <v>0.18</v>
      </c>
      <c r="H20" s="13">
        <f t="shared" si="1"/>
        <v>1.38</v>
      </c>
      <c r="I20">
        <f t="shared" si="4"/>
        <v>0</v>
      </c>
      <c r="J20" s="6">
        <v>1</v>
      </c>
      <c r="K20" s="6" t="s">
        <v>54</v>
      </c>
      <c r="L20" s="6">
        <f>TIMEWAITING-J20</f>
        <v>719</v>
      </c>
      <c r="M20" s="6" t="s">
        <v>55</v>
      </c>
      <c r="N20" s="10">
        <f t="shared" si="2"/>
        <v>1.3888888888888889E-3</v>
      </c>
      <c r="O20" s="3">
        <f t="shared" si="3"/>
        <v>1.9166666666666665</v>
      </c>
      <c r="P20" t="s">
        <v>6</v>
      </c>
    </row>
    <row r="21" spans="1:16">
      <c r="A21" t="s">
        <v>1</v>
      </c>
      <c r="B21" s="6">
        <v>1</v>
      </c>
      <c r="C21" s="6">
        <v>12</v>
      </c>
      <c r="D21" s="6">
        <v>1000</v>
      </c>
      <c r="E21" s="6">
        <v>0</v>
      </c>
      <c r="F21" s="13">
        <f t="shared" si="0"/>
        <v>12</v>
      </c>
      <c r="G21" s="13">
        <f>15%*F21</f>
        <v>1.7999999999999998</v>
      </c>
      <c r="H21" s="13">
        <f t="shared" si="1"/>
        <v>13.8</v>
      </c>
      <c r="I21">
        <f t="shared" si="4"/>
        <v>0</v>
      </c>
      <c r="J21" s="6">
        <v>1</v>
      </c>
      <c r="K21" s="6" t="s">
        <v>11</v>
      </c>
      <c r="L21" s="6">
        <f>TIMEWAITING-J21</f>
        <v>719</v>
      </c>
      <c r="M21" s="6" t="s">
        <v>57</v>
      </c>
      <c r="N21" s="10">
        <f t="shared" si="2"/>
        <v>1.3888888888888889E-3</v>
      </c>
      <c r="O21" s="3">
        <f t="shared" si="3"/>
        <v>19.166666666666668</v>
      </c>
      <c r="P21" t="s">
        <v>61</v>
      </c>
    </row>
    <row r="22" spans="1:16">
      <c r="A22" s="17"/>
      <c r="B22" s="17"/>
      <c r="C22" s="17"/>
      <c r="D22" s="17"/>
      <c r="E22" s="17"/>
      <c r="F22" s="18"/>
      <c r="G22" s="18"/>
      <c r="H22" s="18"/>
      <c r="I22" s="17"/>
      <c r="J22" s="17"/>
      <c r="K22" s="17"/>
      <c r="L22" s="17"/>
      <c r="M22" s="17"/>
      <c r="N22" s="19"/>
      <c r="O22" s="20"/>
    </row>
    <row r="23" spans="1:16">
      <c r="N23" s="10" t="s">
        <v>47</v>
      </c>
      <c r="O23" s="3">
        <f>SUM(O16:O21)</f>
        <v>280.12123071288187</v>
      </c>
      <c r="P23" t="s">
        <v>48</v>
      </c>
    </row>
    <row r="25" spans="1:16">
      <c r="N25" s="10" t="s">
        <v>49</v>
      </c>
      <c r="O25" s="3">
        <f>B9/(O23/1000)</f>
        <v>10281.262839916397</v>
      </c>
      <c r="P25" t="s">
        <v>58</v>
      </c>
    </row>
    <row r="26" spans="1:16">
      <c r="O26" s="3">
        <f>O25/24</f>
        <v>428.38595166318322</v>
      </c>
      <c r="P26" t="s">
        <v>59</v>
      </c>
    </row>
    <row r="27" spans="1:16">
      <c r="O27" s="27">
        <f>O26/30</f>
        <v>14.279531722106107</v>
      </c>
      <c r="P27" t="s">
        <v>60</v>
      </c>
    </row>
  </sheetData>
  <phoneticPr fontId="4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P27"/>
  <sheetViews>
    <sheetView workbookViewId="0">
      <selection activeCell="H28" sqref="H28"/>
    </sheetView>
  </sheetViews>
  <sheetFormatPr baseColWidth="10" defaultRowHeight="13"/>
  <cols>
    <col min="1" max="1" width="14.83203125" customWidth="1"/>
    <col min="2" max="2" width="4.33203125" customWidth="1"/>
    <col min="3" max="3" width="10.83203125" hidden="1" customWidth="1"/>
    <col min="4" max="4" width="10.6640625" hidden="1" customWidth="1"/>
    <col min="5" max="7" width="10.83203125" hidden="1" customWidth="1"/>
    <col min="8" max="8" width="7.5" style="7" bestFit="1" customWidth="1"/>
    <col min="9" max="9" width="10.83203125" hidden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bestFit="1" customWidth="1"/>
    <col min="15" max="15" width="12.33203125" bestFit="1" customWidth="1"/>
    <col min="16" max="16" width="6.5" customWidth="1"/>
  </cols>
  <sheetData>
    <row r="1" spans="1:16">
      <c r="A1" s="5" t="s">
        <v>31</v>
      </c>
      <c r="B1" s="6">
        <v>5</v>
      </c>
      <c r="C1" t="s">
        <v>13</v>
      </c>
      <c r="F1" s="13"/>
      <c r="G1" s="13"/>
      <c r="N1" s="10"/>
      <c r="O1" s="3"/>
    </row>
    <row r="2" spans="1:16">
      <c r="A2" s="5" t="s">
        <v>32</v>
      </c>
      <c r="B2" s="6">
        <v>6</v>
      </c>
      <c r="C2" t="s">
        <v>18</v>
      </c>
      <c r="F2" s="13"/>
      <c r="G2" s="13"/>
      <c r="N2" s="10"/>
      <c r="O2" s="3"/>
    </row>
    <row r="3" spans="1:16">
      <c r="A3" s="5" t="s">
        <v>21</v>
      </c>
      <c r="B3" s="8">
        <v>0.1</v>
      </c>
      <c r="C3" s="4" t="s">
        <v>22</v>
      </c>
      <c r="F3" s="13"/>
      <c r="G3" s="13"/>
      <c r="N3" s="10"/>
      <c r="O3" s="3"/>
    </row>
    <row r="4" spans="1:16">
      <c r="A4" s="5" t="s">
        <v>16</v>
      </c>
      <c r="B4" s="6">
        <v>28</v>
      </c>
      <c r="C4" t="s">
        <v>14</v>
      </c>
      <c r="F4" s="13"/>
      <c r="G4" s="13"/>
      <c r="N4" s="10"/>
      <c r="O4" s="3"/>
    </row>
    <row r="5" spans="1:16">
      <c r="A5" s="5" t="s">
        <v>17</v>
      </c>
      <c r="B5" s="6">
        <f>60*12*1*4</f>
        <v>2880</v>
      </c>
      <c r="C5" t="s">
        <v>15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51</v>
      </c>
      <c r="B11" t="s">
        <v>52</v>
      </c>
      <c r="F11" s="13"/>
      <c r="G11" s="13"/>
      <c r="N11" s="10"/>
      <c r="O11" s="3"/>
    </row>
    <row r="12" spans="1:16">
      <c r="B12" t="s">
        <v>53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23</v>
      </c>
      <c r="B14" s="1" t="s">
        <v>24</v>
      </c>
      <c r="C14" s="1" t="s">
        <v>25</v>
      </c>
      <c r="D14" s="1" t="s">
        <v>35</v>
      </c>
      <c r="E14" s="1" t="s">
        <v>36</v>
      </c>
      <c r="F14" s="14" t="s">
        <v>37</v>
      </c>
      <c r="G14" s="14" t="s">
        <v>26</v>
      </c>
      <c r="H14" s="12" t="s">
        <v>7</v>
      </c>
      <c r="I14" s="1" t="s">
        <v>38</v>
      </c>
      <c r="J14" s="1" t="s">
        <v>27</v>
      </c>
      <c r="K14" s="1" t="s">
        <v>28</v>
      </c>
      <c r="L14" s="1" t="s">
        <v>29</v>
      </c>
      <c r="M14" s="1" t="s">
        <v>28</v>
      </c>
      <c r="N14" s="11" t="s">
        <v>30</v>
      </c>
      <c r="O14" s="15" t="s">
        <v>45</v>
      </c>
      <c r="P14" s="25" t="s">
        <v>8</v>
      </c>
    </row>
    <row r="15" spans="1:16">
      <c r="A15" t="s">
        <v>19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11</v>
      </c>
      <c r="L15" s="6">
        <f>36*60</f>
        <v>2160</v>
      </c>
      <c r="M15" s="6" t="s">
        <v>11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39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50</v>
      </c>
      <c r="L16" s="6">
        <v>0</v>
      </c>
      <c r="M16" s="6" t="s">
        <v>12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20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50</v>
      </c>
      <c r="L17" s="6">
        <v>0</v>
      </c>
      <c r="M17" s="6" t="s">
        <v>50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40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50</v>
      </c>
      <c r="L18" s="6">
        <v>0</v>
      </c>
      <c r="M18" s="6" t="s">
        <v>50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41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11</v>
      </c>
      <c r="L19" s="6">
        <f>36*60</f>
        <v>2160</v>
      </c>
      <c r="M19" s="6" t="s">
        <v>11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42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11</v>
      </c>
      <c r="L20" s="6">
        <f>36*60</f>
        <v>2160</v>
      </c>
      <c r="M20" s="6" t="s">
        <v>11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43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12</v>
      </c>
      <c r="L21" s="6">
        <v>900</v>
      </c>
      <c r="M21" s="6" t="s">
        <v>12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44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11</v>
      </c>
      <c r="L22" s="6">
        <f>36*60</f>
        <v>2160</v>
      </c>
      <c r="M22" s="6" t="s">
        <v>11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46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11</v>
      </c>
      <c r="L23" s="6">
        <f>36*60</f>
        <v>2160</v>
      </c>
      <c r="M23" s="6" t="s">
        <v>11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47</v>
      </c>
      <c r="O25" s="23">
        <f>SUM(O15:O24)</f>
        <v>8515.2190219072509</v>
      </c>
      <c r="P25" t="s">
        <v>48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49</v>
      </c>
      <c r="O27" s="23">
        <f>B5/(O25/1000)</f>
        <v>338.2179592316503</v>
      </c>
      <c r="P27" t="s">
        <v>50</v>
      </c>
    </row>
  </sheetData>
  <sheetCalcPr fullCalcOnLoad="1"/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2010-06-25T23:33:21Z</dcterms:modified>
</cp:coreProperties>
</file>