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00" windowHeight="1732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6" i="2"/>
  <c r="O31"/>
  <c r="O35"/>
  <c r="F18"/>
  <c r="F19"/>
  <c r="F20"/>
  <c r="F21"/>
  <c r="O30"/>
  <c r="O34"/>
  <c r="G18"/>
  <c r="H18"/>
  <c r="G19"/>
  <c r="H19"/>
  <c r="F15"/>
  <c r="H15"/>
  <c r="G16"/>
  <c r="H16"/>
  <c r="G20"/>
  <c r="H20"/>
  <c r="G21"/>
  <c r="H21"/>
  <c r="O29"/>
  <c r="O33"/>
  <c r="L20"/>
  <c r="L21"/>
  <c r="L17"/>
  <c r="N17"/>
  <c r="L16"/>
  <c r="I15"/>
  <c r="N15"/>
  <c r="O15"/>
  <c r="L19"/>
  <c r="L18"/>
  <c r="I16"/>
  <c r="N16"/>
  <c r="O16"/>
  <c r="N18"/>
  <c r="I18"/>
  <c r="O18"/>
  <c r="N19"/>
  <c r="I19"/>
  <c r="O19"/>
  <c r="N20"/>
  <c r="I20"/>
  <c r="O20"/>
  <c r="N21"/>
  <c r="I21"/>
  <c r="O21"/>
  <c r="O23"/>
  <c r="O25"/>
  <c r="O26"/>
  <c r="O27"/>
  <c r="B8" i="4"/>
</calcChain>
</file>

<file path=xl/sharedStrings.xml><?xml version="1.0" encoding="utf-8"?>
<sst xmlns="http://schemas.openxmlformats.org/spreadsheetml/2006/main" count="76" uniqueCount="62">
  <si>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</si>
  <si>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</si>
  <si>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</si>
  <si>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</si>
  <si>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</si>
  <si>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</si>
  <si>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</si>
  <si>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</si>
  <si>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</si>
  <si>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</si>
  <si>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</si>
  <si>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</si>
  <si>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</si>
  <si>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</si>
  <si>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</si>
  <si>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</si>
  <si>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</si>
  <si>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</si>
  <si>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</si>
  <si>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</si>
  <si>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</si>
  <si>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</si>
  <si>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</si>
  <si>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</si>
  <si>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</si>
  <si>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</si>
  <si>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</si>
  <si>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</si>
  <si>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</si>
  <si>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</si>
  <si>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</si>
  <si>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</si>
  <si>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</si>
  <si>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</si>
  <si>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</si>
  <si>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</si>
  <si>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</si>
  <si>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</si>
  <si>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</si>
  <si>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</si>
  <si>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</si>
  <si>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</si>
  <si>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</si>
  <si>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</si>
  <si>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</si>
  <si>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</si>
  <si>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</si>
  <si>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</si>
  <si>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P. McGill  16-Feb-11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</si>
  <si>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</si>
  <si>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</si>
  <si>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</si>
  <si>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</si>
  <si>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</si>
  <si>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</si>
  <si>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</si>
  <si>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</si>
  <si>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</si>
  <si>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</si>
  <si>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</si>
  <si>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</si>
  <si>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minutes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</si>
</sst>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56.0</c:v>
                </c:pt>
                <c:pt idx="1">
                  <c:v>249.1666666666667</c:v>
                </c:pt>
                <c:pt idx="2">
                  <c:v>201.3698630136986</c:v>
                </c:pt>
                <c:pt idx="3">
                  <c:v>26.68760330578512</c:v>
                </c:pt>
                <c:pt idx="4">
                  <c:v>17.10743801652893</c:v>
                </c:pt>
                <c:pt idx="5">
                  <c:v>2.299999999999999</c:v>
                </c:pt>
                <c:pt idx="6">
                  <c:v>2.299999999999999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5"/>
  <sheetViews>
    <sheetView tabSelected="1" workbookViewId="0">
      <selection activeCell="C6" sqref="C6"/>
    </sheetView>
  </sheetViews>
  <sheetFormatPr baseColWidth="10" defaultRowHeight="13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43</v>
      </c>
    </row>
    <row r="2" spans="1:16">
      <c r="A2" t="s">
        <v>48</v>
      </c>
    </row>
    <row r="4" spans="1:16">
      <c r="A4" t="s">
        <v>12</v>
      </c>
    </row>
    <row r="6" spans="1:16">
      <c r="A6" s="4" t="s">
        <v>9</v>
      </c>
      <c r="B6" s="5">
        <v>5</v>
      </c>
      <c r="C6" t="s">
        <v>61</v>
      </c>
    </row>
    <row r="7" spans="1:16">
      <c r="A7" s="4" t="s">
        <v>10</v>
      </c>
      <c r="B7" s="5">
        <v>120</v>
      </c>
      <c r="C7" t="s">
        <v>18</v>
      </c>
    </row>
    <row r="8" spans="1:16">
      <c r="A8" s="4" t="s">
        <v>16</v>
      </c>
      <c r="B8" s="5">
        <v>28</v>
      </c>
      <c r="C8" t="s">
        <v>14</v>
      </c>
    </row>
    <row r="9" spans="1:16">
      <c r="A9" s="4" t="s">
        <v>17</v>
      </c>
      <c r="B9" s="5">
        <v>2880</v>
      </c>
      <c r="C9" t="s">
        <v>15</v>
      </c>
    </row>
    <row r="11" spans="1:16">
      <c r="A11" s="18"/>
    </row>
    <row r="14" spans="1:16">
      <c r="A14" s="1" t="s">
        <v>20</v>
      </c>
      <c r="B14" s="1" t="s">
        <v>28</v>
      </c>
      <c r="C14" s="1" t="s">
        <v>21</v>
      </c>
      <c r="D14" s="1" t="s">
        <v>29</v>
      </c>
      <c r="E14" s="1" t="s">
        <v>30</v>
      </c>
      <c r="F14" s="9" t="s">
        <v>31</v>
      </c>
      <c r="G14" s="9" t="s">
        <v>22</v>
      </c>
      <c r="H14" s="9" t="s">
        <v>27</v>
      </c>
      <c r="I14" s="1" t="s">
        <v>32</v>
      </c>
      <c r="J14" s="1" t="s">
        <v>23</v>
      </c>
      <c r="K14" s="1" t="s">
        <v>24</v>
      </c>
      <c r="L14" s="1" t="s">
        <v>25</v>
      </c>
      <c r="M14" s="1" t="s">
        <v>24</v>
      </c>
      <c r="N14" s="7" t="s">
        <v>26</v>
      </c>
      <c r="O14" s="10" t="s">
        <v>33</v>
      </c>
      <c r="P14" s="1" t="s">
        <v>11</v>
      </c>
    </row>
    <row r="15" spans="1:16">
      <c r="A15" s="3" t="s">
        <v>8</v>
      </c>
      <c r="B15" s="3">
        <v>1</v>
      </c>
      <c r="C15" s="3">
        <v>28</v>
      </c>
      <c r="D15" s="3">
        <v>2</v>
      </c>
      <c r="E15" s="17">
        <v>2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0">
        <f>E15*C15/1000</f>
        <v>5.6000000000000001E-2</v>
      </c>
      <c r="J15" s="5">
        <v>720</v>
      </c>
      <c r="K15" s="5" t="s">
        <v>36</v>
      </c>
      <c r="L15" s="5">
        <v>0</v>
      </c>
      <c r="M15" s="5" t="s">
        <v>36</v>
      </c>
      <c r="N15" s="6">
        <f t="shared" ref="N15:N21" si="2">J15/(J15+L15)</f>
        <v>1</v>
      </c>
      <c r="O15" s="19">
        <f t="shared" ref="O15:O21" si="3">(N15*H15+(1-N15)*I15)*1000</f>
        <v>56</v>
      </c>
      <c r="P15" s="3"/>
    </row>
    <row r="16" spans="1:16">
      <c r="A16" t="s">
        <v>19</v>
      </c>
      <c r="B16" s="5">
        <v>1</v>
      </c>
      <c r="C16" s="5">
        <v>5</v>
      </c>
      <c r="D16" s="5">
        <v>1000</v>
      </c>
      <c r="E16" s="5">
        <v>2</v>
      </c>
      <c r="F16" s="8">
        <f t="shared" si="0"/>
        <v>5</v>
      </c>
      <c r="G16" s="20">
        <f>15%*F16</f>
        <v>0.75</v>
      </c>
      <c r="H16" s="8">
        <f t="shared" si="1"/>
        <v>5.75</v>
      </c>
      <c r="I16">
        <f>E16*C16/1000</f>
        <v>0.01</v>
      </c>
      <c r="J16" s="5">
        <v>5</v>
      </c>
      <c r="K16" s="5" t="s">
        <v>38</v>
      </c>
      <c r="L16" s="5">
        <f>TIMEWAITING-J16</f>
        <v>115</v>
      </c>
      <c r="M16" s="5" t="s">
        <v>38</v>
      </c>
      <c r="N16" s="6">
        <f t="shared" si="2"/>
        <v>4.1666666666666664E-2</v>
      </c>
      <c r="O16" s="2">
        <f t="shared" si="3"/>
        <v>249.16666666666666</v>
      </c>
    </row>
    <row r="17" spans="1:16">
      <c r="A17" t="s">
        <v>44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>
        <v>0</v>
      </c>
      <c r="J17" s="5">
        <v>5</v>
      </c>
      <c r="K17" s="5" t="s">
        <v>13</v>
      </c>
      <c r="L17" s="5">
        <f>TIMEWAITING-J17</f>
        <v>115</v>
      </c>
      <c r="M17" s="5" t="s">
        <v>13</v>
      </c>
      <c r="N17" s="6">
        <f t="shared" si="2"/>
        <v>4.1666666666666664E-2</v>
      </c>
      <c r="O17" s="19">
        <v>201.36986301369859</v>
      </c>
      <c r="P17" t="s">
        <v>46</v>
      </c>
    </row>
    <row r="18" spans="1:16">
      <c r="A18" t="s">
        <v>45</v>
      </c>
      <c r="B18" s="5">
        <v>1</v>
      </c>
      <c r="C18" s="5">
        <v>12</v>
      </c>
      <c r="D18" s="5">
        <v>234</v>
      </c>
      <c r="E18" s="5">
        <v>0</v>
      </c>
      <c r="F18" s="8">
        <f t="shared" si="0"/>
        <v>2.8079999999999998</v>
      </c>
      <c r="G18" s="8">
        <f>15%*F18</f>
        <v>0.42119999999999996</v>
      </c>
      <c r="H18" s="8">
        <f t="shared" si="1"/>
        <v>3.2291999999999996</v>
      </c>
      <c r="I18">
        <f t="shared" ref="I18:I21" si="4">E18*C18/1000</f>
        <v>0</v>
      </c>
      <c r="J18" s="5">
        <v>1</v>
      </c>
      <c r="K18" s="5" t="s">
        <v>13</v>
      </c>
      <c r="L18" s="5">
        <f>B7</f>
        <v>120</v>
      </c>
      <c r="M18" s="5" t="s">
        <v>13</v>
      </c>
      <c r="N18" s="6">
        <f t="shared" si="2"/>
        <v>8.2644628099173556E-3</v>
      </c>
      <c r="O18" s="2">
        <f t="shared" si="3"/>
        <v>26.687603305785121</v>
      </c>
      <c r="P18" t="s">
        <v>47</v>
      </c>
    </row>
    <row r="19" spans="1:16">
      <c r="A19" t="s">
        <v>56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15%*F19</f>
        <v>0.27</v>
      </c>
      <c r="H19" s="8">
        <f t="shared" si="1"/>
        <v>2.0700000000000003</v>
      </c>
      <c r="I19">
        <f t="shared" si="4"/>
        <v>0</v>
      </c>
      <c r="J19" s="5">
        <v>1</v>
      </c>
      <c r="K19" s="5" t="s">
        <v>13</v>
      </c>
      <c r="L19" s="5">
        <f>B7</f>
        <v>120</v>
      </c>
      <c r="M19" s="5" t="s">
        <v>13</v>
      </c>
      <c r="N19" s="6">
        <f t="shared" si="2"/>
        <v>8.2644628099173556E-3</v>
      </c>
      <c r="O19" s="2">
        <f t="shared" si="3"/>
        <v>17.107438016528931</v>
      </c>
      <c r="P19" t="s">
        <v>59</v>
      </c>
    </row>
    <row r="20" spans="1:16">
      <c r="A20" t="s">
        <v>57</v>
      </c>
      <c r="B20" s="5">
        <v>1</v>
      </c>
      <c r="C20" s="5">
        <v>12</v>
      </c>
      <c r="D20" s="5">
        <v>20</v>
      </c>
      <c r="E20" s="5">
        <v>0</v>
      </c>
      <c r="F20" s="8">
        <f t="shared" si="0"/>
        <v>0.24</v>
      </c>
      <c r="G20" s="8">
        <f>15%*F20</f>
        <v>3.5999999999999997E-2</v>
      </c>
      <c r="H20" s="8">
        <f t="shared" si="1"/>
        <v>0.27599999999999997</v>
      </c>
      <c r="I20">
        <f t="shared" si="4"/>
        <v>0</v>
      </c>
      <c r="J20" s="5">
        <v>1</v>
      </c>
      <c r="K20" s="5" t="s">
        <v>36</v>
      </c>
      <c r="L20" s="5">
        <f>TIMEWAITING-J20</f>
        <v>119</v>
      </c>
      <c r="M20" s="5" t="s">
        <v>37</v>
      </c>
      <c r="N20" s="6">
        <f t="shared" si="2"/>
        <v>8.3333333333333332E-3</v>
      </c>
      <c r="O20" s="2">
        <f t="shared" si="3"/>
        <v>2.2999999999999994</v>
      </c>
      <c r="P20" t="s">
        <v>60</v>
      </c>
    </row>
    <row r="21" spans="1:16">
      <c r="A21" t="s">
        <v>58</v>
      </c>
      <c r="B21" s="5">
        <v>1</v>
      </c>
      <c r="C21" s="5">
        <v>12</v>
      </c>
      <c r="D21" s="5">
        <v>20</v>
      </c>
      <c r="E21" s="5">
        <v>0</v>
      </c>
      <c r="F21" s="8">
        <f t="shared" si="0"/>
        <v>0.24</v>
      </c>
      <c r="G21" s="8">
        <f>15%*F21</f>
        <v>3.5999999999999997E-2</v>
      </c>
      <c r="H21" s="8">
        <f t="shared" si="1"/>
        <v>0.27599999999999997</v>
      </c>
      <c r="I21">
        <f t="shared" si="4"/>
        <v>0</v>
      </c>
      <c r="J21" s="5">
        <v>1</v>
      </c>
      <c r="K21" s="5" t="s">
        <v>13</v>
      </c>
      <c r="L21" s="5">
        <f>TIMEWAITING-J21</f>
        <v>119</v>
      </c>
      <c r="M21" s="5" t="s">
        <v>39</v>
      </c>
      <c r="N21" s="6">
        <f t="shared" si="2"/>
        <v>8.3333333333333332E-3</v>
      </c>
      <c r="O21" s="2">
        <f t="shared" si="3"/>
        <v>2.2999999999999994</v>
      </c>
      <c r="P21" t="s">
        <v>60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34</v>
      </c>
      <c r="O23" s="2">
        <f>SUM(O16:O21)</f>
        <v>498.93157100267928</v>
      </c>
      <c r="P23" t="s">
        <v>7</v>
      </c>
    </row>
    <row r="25" spans="1:16">
      <c r="N25" s="6" t="s">
        <v>35</v>
      </c>
      <c r="O25" s="2">
        <f>B9/(O23/1000)</f>
        <v>5772.3346594648237</v>
      </c>
      <c r="P25" t="s">
        <v>40</v>
      </c>
    </row>
    <row r="26" spans="1:16">
      <c r="O26" s="2">
        <f>O25/24</f>
        <v>240.51394414436766</v>
      </c>
      <c r="P26" t="s">
        <v>41</v>
      </c>
    </row>
    <row r="27" spans="1:16">
      <c r="O27" s="15">
        <f>O26/30</f>
        <v>8.0171314714789226</v>
      </c>
      <c r="P27" t="s">
        <v>42</v>
      </c>
    </row>
    <row r="29" spans="1:16">
      <c r="O29" s="21">
        <f>SUM(H15:H21)</f>
        <v>26.357199999999999</v>
      </c>
      <c r="P29" t="s">
        <v>49</v>
      </c>
    </row>
    <row r="30" spans="1:16">
      <c r="O30" s="22">
        <f>SUM(F18:F21)</f>
        <v>5.0880000000000001</v>
      </c>
      <c r="P30" t="s">
        <v>51</v>
      </c>
    </row>
    <row r="31" spans="1:16">
      <c r="O31" s="21">
        <f>F16</f>
        <v>5</v>
      </c>
      <c r="P31" t="s">
        <v>52</v>
      </c>
    </row>
    <row r="32" spans="1:16">
      <c r="O32" s="21"/>
    </row>
    <row r="33" spans="15:16">
      <c r="O33" s="21">
        <f>O29/28</f>
        <v>0.9413285714285714</v>
      </c>
      <c r="P33" t="s">
        <v>50</v>
      </c>
    </row>
    <row r="34" spans="15:16">
      <c r="O34" s="21">
        <f>O30/12</f>
        <v>0.42399999999999999</v>
      </c>
      <c r="P34" t="s">
        <v>5</v>
      </c>
    </row>
    <row r="35" spans="15:16">
      <c r="O35" s="21">
        <f>O31/5</f>
        <v>1</v>
      </c>
      <c r="P35" t="s">
        <v>6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C8"/>
  <sheetViews>
    <sheetView view="pageLayout" zoomScale="150" workbookViewId="0">
      <selection activeCell="B9" sqref="B9"/>
    </sheetView>
  </sheetViews>
  <sheetFormatPr baseColWidth="10" defaultRowHeight="13"/>
  <cols>
    <col min="2" max="2" width="12" customWidth="1"/>
  </cols>
  <sheetData>
    <row r="3" spans="1:3">
      <c r="A3" s="1" t="s">
        <v>20</v>
      </c>
      <c r="B3" s="1" t="s">
        <v>54</v>
      </c>
      <c r="C3" s="1" t="s">
        <v>2</v>
      </c>
    </row>
    <row r="4" spans="1:3">
      <c r="A4" t="s">
        <v>53</v>
      </c>
      <c r="B4">
        <v>90</v>
      </c>
      <c r="C4" t="s">
        <v>3</v>
      </c>
    </row>
    <row r="5" spans="1:3">
      <c r="A5" t="s">
        <v>55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sheetCalcPr fullCalcOnLoad="1"/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2011-07-14T22:03:30Z</dcterms:modified>
</cp:coreProperties>
</file>