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613"/>
  <workbookPr date1904="1" showInkAnnotation="0" autoCompressPictures="0"/>
  <bookViews>
    <workbookView xWindow="-20" yWindow="-20" windowWidth="28700" windowHeight="17320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System!$B$6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System!$B$7</definedName>
    <definedName name="TT8Current">#REF!</definedName>
    <definedName name="TT8PowerOn">#REF!</definedName>
    <definedName name="TT8TimeOn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1" i="2" l="1"/>
  <c r="L20" i="2"/>
  <c r="L19" i="2"/>
  <c r="L18" i="2"/>
  <c r="L17" i="2"/>
  <c r="L16" i="2"/>
  <c r="L15" i="2"/>
  <c r="F21" i="2"/>
  <c r="G21" i="2"/>
  <c r="F20" i="2"/>
  <c r="G20" i="2"/>
  <c r="F19" i="2"/>
  <c r="G19" i="2"/>
  <c r="F18" i="2"/>
  <c r="G18" i="2"/>
  <c r="F16" i="2"/>
  <c r="G16" i="2"/>
  <c r="O31" i="2"/>
  <c r="O35" i="2"/>
  <c r="O30" i="2"/>
  <c r="O34" i="2"/>
  <c r="H18" i="2"/>
  <c r="H19" i="2"/>
  <c r="F15" i="2"/>
  <c r="H15" i="2"/>
  <c r="H16" i="2"/>
  <c r="H20" i="2"/>
  <c r="H21" i="2"/>
  <c r="O29" i="2"/>
  <c r="O33" i="2"/>
  <c r="N17" i="2"/>
  <c r="I15" i="2"/>
  <c r="N15" i="2"/>
  <c r="O15" i="2"/>
  <c r="I16" i="2"/>
  <c r="N16" i="2"/>
  <c r="O16" i="2"/>
  <c r="N18" i="2"/>
  <c r="I18" i="2"/>
  <c r="O18" i="2"/>
  <c r="N19" i="2"/>
  <c r="I19" i="2"/>
  <c r="O19" i="2"/>
  <c r="N20" i="2"/>
  <c r="I20" i="2"/>
  <c r="O20" i="2"/>
  <c r="N21" i="2"/>
  <c r="I21" i="2"/>
  <c r="O21" i="2"/>
  <c r="O23" i="2"/>
  <c r="O25" i="2"/>
  <c r="O26" i="2"/>
  <c r="O27" i="2"/>
  <c r="B8" i="4"/>
</calcChain>
</file>

<file path=xl/sharedStrings.xml><?xml version="1.0" encoding="utf-8"?>
<sst xmlns="http://schemas.openxmlformats.org/spreadsheetml/2006/main" count="76" uniqueCount="62">
  <si>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</si>
  <si>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</si>
  <si>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</si>
  <si>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</si>
  <si>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</si>
  <si>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A peak supplied at 12 V</t>
    <phoneticPr fontId="2" type="noConversion"/>
  </si>
  <si>
    <t>A peak supplied at 5 V</t>
    <phoneticPr fontId="2" type="noConversion"/>
  </si>
  <si>
    <t>mW average drawn from 28 V battery</t>
    <phoneticPr fontId="2" type="noConversion"/>
  </si>
  <si>
    <t>Wakey Board</t>
    <phoneticPr fontId="2" type="noConversion"/>
  </si>
  <si>
    <t>Time to process one sample</t>
    <phoneticPr fontId="2" type="noConversion"/>
  </si>
  <si>
    <t>Time between samples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</si>
  <si>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</si>
  <si>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</si>
  <si>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</si>
  <si>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volts</t>
  </si>
  <si>
    <t>W-h</t>
  </si>
  <si>
    <t>Battery Voltage</t>
  </si>
  <si>
    <t>Battery Capacity</t>
  </si>
  <si>
    <t>minutes</t>
  </si>
  <si>
    <t>PC-104 Stack</t>
  </si>
  <si>
    <t>Load</t>
  </si>
  <si>
    <t>Voltage (V)</t>
  </si>
  <si>
    <t>Conv Loss (W)</t>
  </si>
  <si>
    <t>Time On</t>
  </si>
  <si>
    <t>Units</t>
  </si>
  <si>
    <t>Time Off</t>
  </si>
  <si>
    <t>Duty Cycle</t>
  </si>
  <si>
    <t>Total Pwr (W)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</si>
  <si>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</si>
  <si>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</si>
  <si>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</si>
  <si>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</si>
  <si>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</si>
  <si>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</si>
  <si>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</si>
  <si>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</si>
  <si>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</si>
  <si>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</si>
  <si>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</si>
  <si>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</si>
  <si>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</si>
  <si>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</si>
  <si>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</si>
  <si>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Sedimentation Event Sensor Power Budget</t>
    <phoneticPr fontId="2" type="noConversion"/>
  </si>
  <si>
    <t>Stepper Motor Driver</t>
  </si>
  <si>
    <t>Visible Light Camera</t>
    <phoneticPr fontId="2" type="noConversion"/>
  </si>
  <si>
    <t>42 mA EZ-17 + 8 mA relay + 150 mA motor</t>
    <phoneticPr fontId="2" type="noConversion"/>
  </si>
  <si>
    <t>320 mA camera + 20 mA relay</t>
    <phoneticPr fontId="2" type="noConversion"/>
  </si>
  <si>
    <t>W peak supplied at 28 V</t>
    <phoneticPr fontId="2" type="noConversion"/>
  </si>
  <si>
    <t>A peak supplied at 28 V</t>
    <phoneticPr fontId="2" type="noConversion"/>
  </si>
  <si>
    <t>W peak supplied at 12 V</t>
    <phoneticPr fontId="2" type="noConversion"/>
  </si>
  <si>
    <t>W peak supplied at 5 V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</si>
  <si>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</si>
  <si>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</si>
  <si>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</si>
  <si>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Fluorometer</t>
    <phoneticPr fontId="2" type="noConversion"/>
  </si>
  <si>
    <t>White LED Back Light</t>
    <phoneticPr fontId="2" type="noConversion"/>
  </si>
  <si>
    <t>White LED Ring Light</t>
    <phoneticPr fontId="2" type="noConversion"/>
  </si>
  <si>
    <t>130 mA camera + 20 mA relay</t>
    <phoneticPr fontId="2" type="noConversion"/>
  </si>
  <si>
    <t>80 mA light + 20 mA relay</t>
    <phoneticPr fontId="2" type="noConversion"/>
  </si>
  <si>
    <t>minutes</t>
    <phoneticPr fontId="2" type="noConversion"/>
  </si>
  <si>
    <t>P. McGill  21May12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</si>
</sst>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name val="Geneva"/>
    </font>
    <font>
      <sz val="9"/>
      <color indexed="12"/>
      <name val="Geneva"/>
    </font>
    <font>
      <sz val="8"/>
      <name val="Verdana"/>
      <family val="2"/>
    </font>
    <font>
      <sz val="9"/>
      <color indexed="10"/>
      <name val="Geneva"/>
    </font>
    <font>
      <sz val="9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1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2" fontId="0" fillId="0" borderId="0" xfId="0" applyNumberFormat="1" applyBorder="1"/>
    <xf numFmtId="0" fontId="3" fillId="0" borderId="0" xfId="0" applyFont="1" applyFill="1" applyBorder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Border="1"/>
    <xf numFmtId="0" fontId="1" fillId="0" borderId="0" xfId="0" applyFont="1" applyBorder="1"/>
    <xf numFmtId="0" fontId="1" fillId="0" borderId="0" xfId="0" applyFont="1" applyFill="1" applyBorder="1"/>
    <xf numFmtId="0" fontId="4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System!$A$15:$A$21</c:f>
              <c:strCache>
                <c:ptCount val="7"/>
                <c:pt idx="0">
                  <c:v>Wakey Board</c:v>
                </c:pt>
                <c:pt idx="1">
                  <c:v>PC-104 Stack</c:v>
                </c:pt>
                <c:pt idx="2">
                  <c:v>Stepper Motor Driver</c:v>
                </c:pt>
                <c:pt idx="3">
                  <c:v>Visible Light Camera</c:v>
                </c:pt>
                <c:pt idx="4">
                  <c:v>Fluorometer</c:v>
                </c:pt>
                <c:pt idx="5">
                  <c:v>White LED Back Light</c:v>
                </c:pt>
                <c:pt idx="6">
                  <c:v>White LED Ring Light</c:v>
                </c:pt>
              </c:strCache>
            </c:strRef>
          </c:cat>
          <c:val>
            <c:numRef>
              <c:f>System!$O$15:$O$21</c:f>
              <c:numCache>
                <c:formatCode>0</c:formatCode>
                <c:ptCount val="7"/>
                <c:pt idx="0">
                  <c:v>2.023031888888889</c:v>
                </c:pt>
                <c:pt idx="1">
                  <c:v>186.3333333333333</c:v>
                </c:pt>
                <c:pt idx="2">
                  <c:v>201.3698630136986</c:v>
                </c:pt>
                <c:pt idx="3">
                  <c:v>13.08</c:v>
                </c:pt>
                <c:pt idx="4">
                  <c:v>12.0</c:v>
                </c:pt>
                <c:pt idx="5">
                  <c:v>3.6</c:v>
                </c:pt>
                <c:pt idx="6">
                  <c:v>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28</xdr:row>
      <xdr:rowOff>0</xdr:rowOff>
    </xdr:from>
    <xdr:to>
      <xdr:col>8</xdr:col>
      <xdr:colOff>622300</xdr:colOff>
      <xdr:row>56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35"/>
  <sheetViews>
    <sheetView tabSelected="1" workbookViewId="0">
      <selection activeCell="N17" sqref="N17"/>
    </sheetView>
  </sheetViews>
  <sheetFormatPr baseColWidth="10" defaultRowHeight="13" x14ac:dyDescent="0"/>
  <cols>
    <col min="1" max="1" width="21.5" customWidth="1"/>
    <col min="4" max="4" width="10.33203125" bestFit="1" customWidth="1"/>
    <col min="6" max="6" width="9.6640625" style="8" bestFit="1" customWidth="1"/>
    <col min="7" max="7" width="11.5" style="8" bestFit="1" customWidth="1"/>
    <col min="8" max="8" width="11.83203125" style="8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6" bestFit="1" customWidth="1"/>
    <col min="15" max="15" width="12.33203125" style="2" bestFit="1" customWidth="1"/>
    <col min="16" max="16" width="32.5" customWidth="1"/>
  </cols>
  <sheetData>
    <row r="1" spans="1:16">
      <c r="A1" t="s">
        <v>43</v>
      </c>
    </row>
    <row r="2" spans="1:16">
      <c r="A2" t="s">
        <v>61</v>
      </c>
    </row>
    <row r="4" spans="1:16">
      <c r="A4" t="s">
        <v>12</v>
      </c>
    </row>
    <row r="6" spans="1:16">
      <c r="A6" s="4" t="s">
        <v>9</v>
      </c>
      <c r="B6" s="5">
        <v>5</v>
      </c>
      <c r="C6" t="s">
        <v>60</v>
      </c>
    </row>
    <row r="7" spans="1:16">
      <c r="A7" s="4" t="s">
        <v>10</v>
      </c>
      <c r="B7" s="5">
        <v>180</v>
      </c>
      <c r="C7" t="s">
        <v>18</v>
      </c>
    </row>
    <row r="8" spans="1:16">
      <c r="A8" s="4" t="s">
        <v>16</v>
      </c>
      <c r="B8" s="5">
        <v>28</v>
      </c>
      <c r="C8" t="s">
        <v>14</v>
      </c>
    </row>
    <row r="9" spans="1:16">
      <c r="A9" s="4" t="s">
        <v>17</v>
      </c>
      <c r="B9" s="5">
        <v>2500</v>
      </c>
      <c r="C9" t="s">
        <v>15</v>
      </c>
    </row>
    <row r="11" spans="1:16">
      <c r="A11" s="17"/>
    </row>
    <row r="14" spans="1:16">
      <c r="A14" s="1" t="s">
        <v>20</v>
      </c>
      <c r="B14" s="1" t="s">
        <v>28</v>
      </c>
      <c r="C14" s="1" t="s">
        <v>21</v>
      </c>
      <c r="D14" s="1" t="s">
        <v>29</v>
      </c>
      <c r="E14" s="1" t="s">
        <v>30</v>
      </c>
      <c r="F14" s="9" t="s">
        <v>31</v>
      </c>
      <c r="G14" s="9" t="s">
        <v>22</v>
      </c>
      <c r="H14" s="9" t="s">
        <v>27</v>
      </c>
      <c r="I14" s="1" t="s">
        <v>32</v>
      </c>
      <c r="J14" s="1" t="s">
        <v>23</v>
      </c>
      <c r="K14" s="1" t="s">
        <v>24</v>
      </c>
      <c r="L14" s="1" t="s">
        <v>25</v>
      </c>
      <c r="M14" s="1" t="s">
        <v>24</v>
      </c>
      <c r="N14" s="7" t="s">
        <v>26</v>
      </c>
      <c r="O14" s="10" t="s">
        <v>33</v>
      </c>
      <c r="P14" s="1" t="s">
        <v>11</v>
      </c>
    </row>
    <row r="15" spans="1:16">
      <c r="A15" s="3" t="s">
        <v>8</v>
      </c>
      <c r="B15" s="22">
        <v>1</v>
      </c>
      <c r="C15" s="22">
        <v>28</v>
      </c>
      <c r="D15" s="22">
        <v>2</v>
      </c>
      <c r="E15" s="23">
        <v>3.0000000000000001E-5</v>
      </c>
      <c r="F15" s="8">
        <f t="shared" ref="F15:F21" si="0">C15*D15/1000</f>
        <v>5.6000000000000001E-2</v>
      </c>
      <c r="G15" s="16">
        <v>0</v>
      </c>
      <c r="H15" s="8">
        <f t="shared" ref="H15:H21" si="1">B15*(F15+G15)</f>
        <v>5.6000000000000001E-2</v>
      </c>
      <c r="I15" s="25">
        <f>E15*C15/1000</f>
        <v>8.4E-7</v>
      </c>
      <c r="J15" s="5">
        <v>6.5</v>
      </c>
      <c r="K15" s="5" t="s">
        <v>36</v>
      </c>
      <c r="L15" s="24">
        <f>TIMEWAITING-J15</f>
        <v>173.5</v>
      </c>
      <c r="M15" s="5" t="s">
        <v>36</v>
      </c>
      <c r="N15" s="6">
        <f t="shared" ref="N15:N21" si="2">J15/(J15+L15)</f>
        <v>3.6111111111111108E-2</v>
      </c>
      <c r="O15" s="18">
        <f t="shared" ref="O15:O21" si="3">(N15*H15+(1-N15)*I15)*1000</f>
        <v>2.0230318888888887</v>
      </c>
      <c r="P15" s="3"/>
    </row>
    <row r="16" spans="1:16">
      <c r="A16" t="s">
        <v>19</v>
      </c>
      <c r="B16" s="5">
        <v>1</v>
      </c>
      <c r="C16" s="5">
        <v>5</v>
      </c>
      <c r="D16" s="5">
        <v>860</v>
      </c>
      <c r="E16" s="5">
        <v>0</v>
      </c>
      <c r="F16" s="8">
        <f t="shared" si="0"/>
        <v>4.3</v>
      </c>
      <c r="G16" s="19">
        <f>20%*F16</f>
        <v>0.86</v>
      </c>
      <c r="H16" s="8">
        <f t="shared" si="1"/>
        <v>5.16</v>
      </c>
      <c r="I16" s="25">
        <f>E16*C16/1000</f>
        <v>0</v>
      </c>
      <c r="J16" s="5">
        <v>6.5</v>
      </c>
      <c r="K16" s="5" t="s">
        <v>38</v>
      </c>
      <c r="L16" s="24">
        <f t="shared" ref="L16:L21" si="4">TIMEWAITING-J16</f>
        <v>173.5</v>
      </c>
      <c r="M16" s="5" t="s">
        <v>38</v>
      </c>
      <c r="N16" s="6">
        <f t="shared" si="2"/>
        <v>3.6111111111111108E-2</v>
      </c>
      <c r="O16" s="2">
        <f t="shared" si="3"/>
        <v>186.33333333333331</v>
      </c>
    </row>
    <row r="17" spans="1:16">
      <c r="A17" t="s">
        <v>44</v>
      </c>
      <c r="B17" s="5">
        <v>1</v>
      </c>
      <c r="C17" s="5">
        <v>28</v>
      </c>
      <c r="D17" s="5">
        <v>200</v>
      </c>
      <c r="E17" s="5">
        <v>0</v>
      </c>
      <c r="F17" s="8">
        <v>14.7</v>
      </c>
      <c r="G17" s="8">
        <v>0</v>
      </c>
      <c r="H17" s="8">
        <v>14.7</v>
      </c>
      <c r="I17" s="25">
        <v>0</v>
      </c>
      <c r="J17" s="5">
        <v>5</v>
      </c>
      <c r="K17" s="5" t="s">
        <v>13</v>
      </c>
      <c r="L17" s="24">
        <f t="shared" si="4"/>
        <v>175</v>
      </c>
      <c r="M17" s="5" t="s">
        <v>13</v>
      </c>
      <c r="N17" s="6">
        <f t="shared" si="2"/>
        <v>2.7777777777777776E-2</v>
      </c>
      <c r="O17" s="18">
        <v>201.36986301369859</v>
      </c>
      <c r="P17" t="s">
        <v>46</v>
      </c>
    </row>
    <row r="18" spans="1:16">
      <c r="A18" t="s">
        <v>45</v>
      </c>
      <c r="B18" s="5">
        <v>1</v>
      </c>
      <c r="C18" s="5">
        <v>12</v>
      </c>
      <c r="D18" s="5">
        <v>327</v>
      </c>
      <c r="E18" s="5">
        <v>0</v>
      </c>
      <c r="F18" s="8">
        <f t="shared" si="0"/>
        <v>3.9239999999999999</v>
      </c>
      <c r="G18" s="8">
        <f>20%*F18</f>
        <v>0.78480000000000005</v>
      </c>
      <c r="H18" s="8">
        <f t="shared" si="1"/>
        <v>4.7088000000000001</v>
      </c>
      <c r="I18" s="25">
        <f t="shared" ref="I18:I21" si="5">E18*C18/1000</f>
        <v>0</v>
      </c>
      <c r="J18" s="5">
        <v>0.5</v>
      </c>
      <c r="K18" s="5" t="s">
        <v>13</v>
      </c>
      <c r="L18" s="24">
        <f t="shared" si="4"/>
        <v>179.5</v>
      </c>
      <c r="M18" s="5" t="s">
        <v>13</v>
      </c>
      <c r="N18" s="6">
        <f t="shared" si="2"/>
        <v>2.7777777777777779E-3</v>
      </c>
      <c r="O18" s="2">
        <f t="shared" si="3"/>
        <v>13.080000000000002</v>
      </c>
      <c r="P18" t="s">
        <v>47</v>
      </c>
    </row>
    <row r="19" spans="1:16">
      <c r="A19" t="s">
        <v>55</v>
      </c>
      <c r="B19" s="5">
        <v>1</v>
      </c>
      <c r="C19" s="5">
        <v>12</v>
      </c>
      <c r="D19" s="5">
        <v>150</v>
      </c>
      <c r="E19" s="5">
        <v>0</v>
      </c>
      <c r="F19" s="8">
        <f t="shared" si="0"/>
        <v>1.8</v>
      </c>
      <c r="G19" s="8">
        <f>20%*F19</f>
        <v>0.36000000000000004</v>
      </c>
      <c r="H19" s="8">
        <f t="shared" si="1"/>
        <v>2.16</v>
      </c>
      <c r="I19" s="25">
        <f t="shared" si="5"/>
        <v>0</v>
      </c>
      <c r="J19" s="5">
        <v>1</v>
      </c>
      <c r="K19" s="5" t="s">
        <v>13</v>
      </c>
      <c r="L19" s="24">
        <f t="shared" si="4"/>
        <v>179</v>
      </c>
      <c r="M19" s="5" t="s">
        <v>13</v>
      </c>
      <c r="N19" s="6">
        <f t="shared" si="2"/>
        <v>5.5555555555555558E-3</v>
      </c>
      <c r="O19" s="2">
        <f t="shared" si="3"/>
        <v>12.000000000000002</v>
      </c>
      <c r="P19" t="s">
        <v>58</v>
      </c>
    </row>
    <row r="20" spans="1:16">
      <c r="A20" t="s">
        <v>56</v>
      </c>
      <c r="B20" s="5">
        <v>1</v>
      </c>
      <c r="C20" s="5">
        <v>12</v>
      </c>
      <c r="D20" s="5">
        <v>90</v>
      </c>
      <c r="E20" s="5">
        <v>0</v>
      </c>
      <c r="F20" s="8">
        <f t="shared" si="0"/>
        <v>1.08</v>
      </c>
      <c r="G20" s="8">
        <f>20%*F20</f>
        <v>0.21600000000000003</v>
      </c>
      <c r="H20" s="8">
        <f t="shared" si="1"/>
        <v>1.296</v>
      </c>
      <c r="I20" s="25">
        <f t="shared" si="5"/>
        <v>0</v>
      </c>
      <c r="J20" s="5">
        <v>0.5</v>
      </c>
      <c r="K20" s="5" t="s">
        <v>36</v>
      </c>
      <c r="L20" s="24">
        <f t="shared" si="4"/>
        <v>179.5</v>
      </c>
      <c r="M20" s="5" t="s">
        <v>37</v>
      </c>
      <c r="N20" s="6">
        <f t="shared" si="2"/>
        <v>2.7777777777777779E-3</v>
      </c>
      <c r="O20" s="2">
        <f t="shared" si="3"/>
        <v>3.6000000000000005</v>
      </c>
      <c r="P20" t="s">
        <v>59</v>
      </c>
    </row>
    <row r="21" spans="1:16">
      <c r="A21" t="s">
        <v>57</v>
      </c>
      <c r="B21" s="5">
        <v>1</v>
      </c>
      <c r="C21" s="5">
        <v>12</v>
      </c>
      <c r="D21" s="5">
        <v>90</v>
      </c>
      <c r="E21" s="5">
        <v>0</v>
      </c>
      <c r="F21" s="8">
        <f t="shared" si="0"/>
        <v>1.08</v>
      </c>
      <c r="G21" s="8">
        <f>20%*F21</f>
        <v>0.21600000000000003</v>
      </c>
      <c r="H21" s="8">
        <f t="shared" si="1"/>
        <v>1.296</v>
      </c>
      <c r="I21" s="25">
        <f t="shared" si="5"/>
        <v>0</v>
      </c>
      <c r="J21" s="5">
        <v>0.5</v>
      </c>
      <c r="K21" s="5" t="s">
        <v>13</v>
      </c>
      <c r="L21" s="24">
        <f t="shared" si="4"/>
        <v>179.5</v>
      </c>
      <c r="M21" s="5" t="s">
        <v>39</v>
      </c>
      <c r="N21" s="6">
        <f t="shared" si="2"/>
        <v>2.7777777777777779E-3</v>
      </c>
      <c r="O21" s="2">
        <f t="shared" si="3"/>
        <v>3.6000000000000005</v>
      </c>
      <c r="P21" t="s">
        <v>59</v>
      </c>
    </row>
    <row r="22" spans="1:16">
      <c r="A22" s="11"/>
      <c r="B22" s="11"/>
      <c r="C22" s="11"/>
      <c r="D22" s="11"/>
      <c r="E22" s="11"/>
      <c r="F22" s="12"/>
      <c r="G22" s="12"/>
      <c r="H22" s="12"/>
      <c r="I22" s="11"/>
      <c r="J22" s="11"/>
      <c r="K22" s="11"/>
      <c r="L22" s="11"/>
      <c r="M22" s="11"/>
      <c r="N22" s="13"/>
      <c r="O22" s="14"/>
      <c r="P22" s="11"/>
    </row>
    <row r="23" spans="1:16">
      <c r="N23" s="6" t="s">
        <v>34</v>
      </c>
      <c r="O23" s="2">
        <f>SUM(O16:O21)</f>
        <v>419.98319634703194</v>
      </c>
      <c r="P23" t="s">
        <v>7</v>
      </c>
    </row>
    <row r="25" spans="1:16">
      <c r="N25" s="6" t="s">
        <v>35</v>
      </c>
      <c r="O25" s="2">
        <f>B9/(O23/1000)</f>
        <v>5952.6191089184695</v>
      </c>
      <c r="P25" t="s">
        <v>40</v>
      </c>
    </row>
    <row r="26" spans="1:16">
      <c r="O26" s="2">
        <f>O25/24</f>
        <v>248.02579620493623</v>
      </c>
      <c r="P26" t="s">
        <v>41</v>
      </c>
    </row>
    <row r="27" spans="1:16">
      <c r="O27" s="15">
        <f>O26/30</f>
        <v>8.2675265401645408</v>
      </c>
      <c r="P27" t="s">
        <v>42</v>
      </c>
    </row>
    <row r="29" spans="1:16">
      <c r="O29" s="20">
        <f>SUM(H15:H21)</f>
        <v>29.376799999999999</v>
      </c>
      <c r="P29" t="s">
        <v>48</v>
      </c>
    </row>
    <row r="30" spans="1:16">
      <c r="O30" s="21">
        <f>SUM(F18:F21)</f>
        <v>7.8840000000000003</v>
      </c>
      <c r="P30" t="s">
        <v>50</v>
      </c>
    </row>
    <row r="31" spans="1:16">
      <c r="O31" s="20">
        <f>F16</f>
        <v>4.3</v>
      </c>
      <c r="P31" t="s">
        <v>51</v>
      </c>
    </row>
    <row r="32" spans="1:16">
      <c r="O32" s="20"/>
    </row>
    <row r="33" spans="15:16">
      <c r="O33" s="20">
        <f>O29/28</f>
        <v>1.0491714285714286</v>
      </c>
      <c r="P33" t="s">
        <v>49</v>
      </c>
    </row>
    <row r="34" spans="15:16">
      <c r="O34" s="20">
        <f>O30/12</f>
        <v>0.65700000000000003</v>
      </c>
      <c r="P34" t="s">
        <v>5</v>
      </c>
    </row>
    <row r="35" spans="15:16">
      <c r="O35" s="20">
        <f>O31/5</f>
        <v>0.86</v>
      </c>
      <c r="P35" t="s">
        <v>6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view="pageLayout" zoomScale="150" workbookViewId="0">
      <selection activeCell="B9" sqref="B9"/>
    </sheetView>
  </sheetViews>
  <sheetFormatPr baseColWidth="10" defaultRowHeight="13" x14ac:dyDescent="0"/>
  <cols>
    <col min="2" max="2" width="12" customWidth="1"/>
  </cols>
  <sheetData>
    <row r="3" spans="1:3">
      <c r="A3" s="1" t="s">
        <v>20</v>
      </c>
      <c r="B3" s="1" t="s">
        <v>53</v>
      </c>
      <c r="C3" s="1" t="s">
        <v>2</v>
      </c>
    </row>
    <row r="4" spans="1:3">
      <c r="A4" t="s">
        <v>52</v>
      </c>
      <c r="B4">
        <v>90</v>
      </c>
      <c r="C4" t="s">
        <v>3</v>
      </c>
    </row>
    <row r="5" spans="1:3">
      <c r="A5" t="s">
        <v>54</v>
      </c>
      <c r="B5">
        <v>90</v>
      </c>
      <c r="C5" t="s">
        <v>3</v>
      </c>
    </row>
    <row r="6" spans="1:3">
      <c r="A6" t="s">
        <v>0</v>
      </c>
      <c r="B6">
        <v>30</v>
      </c>
      <c r="C6" t="s">
        <v>3</v>
      </c>
    </row>
    <row r="7" spans="1:3">
      <c r="A7" t="s">
        <v>1</v>
      </c>
      <c r="B7">
        <v>20</v>
      </c>
      <c r="C7" t="s">
        <v>4</v>
      </c>
    </row>
    <row r="8" spans="1:3">
      <c r="B8" s="11">
        <f>SUM(B4:B7)</f>
        <v>230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Wakey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2013-08-28T01:36:11Z</dcterms:modified>
</cp:coreProperties>
</file>