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Kecy_LASAUV_Scoping_Study_Notes\LASS AUV Scoping 2025\"/>
    </mc:Choice>
  </mc:AlternateContent>
  <xr:revisionPtr revIDLastSave="0" documentId="13_ncr:1_{4BBEEE1C-FA61-454A-BE82-B10B8AA8BF2B}" xr6:coauthVersionLast="36" xr6:coauthVersionMax="36" xr10:uidLastSave="{00000000-0000-0000-0000-000000000000}"/>
  <bookViews>
    <workbookView xWindow="0" yWindow="0" windowWidth="18375" windowHeight="9765" activeTab="2" xr2:uid="{434915BD-1F8D-48CF-AFD4-68E5EC9513A1}"/>
  </bookViews>
  <sheets>
    <sheet name="Thruster Energy Summary" sheetId="1" r:id="rId1"/>
    <sheet name="Thruster Model" sheetId="2" r:id="rId2"/>
    <sheet name="Telemetry" sheetId="3" r:id="rId3"/>
    <sheet name="Not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4" i="2" l="1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F41" i="1" l="1"/>
  <c r="F25" i="1"/>
  <c r="F24" i="1"/>
  <c r="F40" i="1" s="1"/>
  <c r="F23" i="1"/>
  <c r="F39" i="1" s="1"/>
  <c r="F22" i="1"/>
  <c r="F38" i="1" s="1"/>
  <c r="C25" i="1" l="1"/>
  <c r="C41" i="1" s="1"/>
  <c r="C24" i="1"/>
  <c r="C23" i="1"/>
  <c r="C22" i="1"/>
  <c r="C40" i="1"/>
  <c r="C39" i="1"/>
  <c r="C38" i="1"/>
  <c r="K37" i="2"/>
  <c r="J37" i="2"/>
  <c r="I37" i="2"/>
  <c r="H37" i="2"/>
  <c r="G37" i="2"/>
  <c r="F37" i="2"/>
  <c r="H32" i="2"/>
  <c r="V27" i="2"/>
  <c r="S27" i="2"/>
  <c r="R27" i="2"/>
  <c r="U27" i="2" s="1"/>
  <c r="Q27" i="2"/>
  <c r="V26" i="2"/>
  <c r="S26" i="2"/>
  <c r="R26" i="2"/>
  <c r="U26" i="2" s="1"/>
  <c r="Q26" i="2"/>
  <c r="V25" i="2"/>
  <c r="S25" i="2"/>
  <c r="R25" i="2"/>
  <c r="U25" i="2" s="1"/>
  <c r="Q25" i="2"/>
  <c r="V24" i="2"/>
  <c r="S24" i="2"/>
  <c r="R24" i="2"/>
  <c r="U24" i="2" s="1"/>
  <c r="Q24" i="2"/>
  <c r="V23" i="2"/>
  <c r="S23" i="2"/>
  <c r="R23" i="2"/>
  <c r="U23" i="2" s="1"/>
  <c r="Q23" i="2"/>
  <c r="V22" i="2"/>
  <c r="S22" i="2"/>
  <c r="R22" i="2"/>
  <c r="U22" i="2" s="1"/>
  <c r="Q22" i="2"/>
  <c r="V21" i="2"/>
  <c r="S21" i="2"/>
  <c r="R21" i="2"/>
  <c r="U21" i="2" s="1"/>
  <c r="Q21" i="2"/>
  <c r="V20" i="2"/>
  <c r="S20" i="2"/>
  <c r="R20" i="2"/>
  <c r="U20" i="2" s="1"/>
  <c r="Q20" i="2"/>
  <c r="V19" i="2"/>
  <c r="S19" i="2"/>
  <c r="R19" i="2"/>
  <c r="U19" i="2" s="1"/>
  <c r="Q19" i="2"/>
  <c r="V18" i="2"/>
  <c r="U18" i="2"/>
  <c r="S18" i="2"/>
  <c r="R18" i="2"/>
  <c r="Q18" i="2"/>
  <c r="V17" i="2"/>
  <c r="S17" i="2"/>
  <c r="R17" i="2"/>
  <c r="U17" i="2" s="1"/>
  <c r="Q17" i="2"/>
  <c r="V16" i="2"/>
  <c r="S16" i="2"/>
  <c r="R16" i="2"/>
  <c r="U16" i="2" s="1"/>
  <c r="Q16" i="2"/>
  <c r="V15" i="2"/>
  <c r="S15" i="2"/>
  <c r="R15" i="2"/>
  <c r="U15" i="2" s="1"/>
  <c r="Q15" i="2"/>
  <c r="V14" i="2"/>
  <c r="S14" i="2"/>
  <c r="R14" i="2"/>
  <c r="U14" i="2" s="1"/>
  <c r="Q14" i="2"/>
  <c r="V13" i="2"/>
  <c r="S13" i="2"/>
  <c r="R13" i="2"/>
  <c r="U13" i="2" s="1"/>
  <c r="Q13" i="2"/>
  <c r="V12" i="2"/>
  <c r="S12" i="2"/>
  <c r="R12" i="2"/>
  <c r="U12" i="2" s="1"/>
  <c r="Q12" i="2"/>
  <c r="V11" i="2"/>
  <c r="S11" i="2"/>
  <c r="R11" i="2"/>
  <c r="U11" i="2" s="1"/>
  <c r="Q11" i="2"/>
  <c r="C22" i="2"/>
  <c r="C23" i="2" s="1"/>
  <c r="C20" i="2"/>
  <c r="H27" i="2" s="1"/>
  <c r="H34" i="2" s="1"/>
  <c r="C18" i="2"/>
  <c r="H25" i="2" s="1"/>
  <c r="C17" i="2"/>
  <c r="J24" i="2" s="1"/>
  <c r="J31" i="2" s="1"/>
  <c r="C15" i="2"/>
  <c r="C19" i="2" s="1"/>
  <c r="P34" i="2" s="1"/>
  <c r="I25" i="2" l="1"/>
  <c r="I32" i="2" s="1"/>
  <c r="J25" i="2"/>
  <c r="J32" i="2" s="1"/>
  <c r="K25" i="2"/>
  <c r="K32" i="2" s="1"/>
  <c r="I27" i="2"/>
  <c r="I34" i="2" s="1"/>
  <c r="K27" i="2"/>
  <c r="K34" i="2" s="1"/>
  <c r="F24" i="2"/>
  <c r="F31" i="2" s="1"/>
  <c r="K24" i="2"/>
  <c r="K31" i="2" s="1"/>
  <c r="J27" i="2"/>
  <c r="J34" i="2" s="1"/>
  <c r="G26" i="2"/>
  <c r="G33" i="2" s="1"/>
  <c r="J26" i="2"/>
  <c r="J33" i="2" s="1"/>
  <c r="H26" i="2"/>
  <c r="H33" i="2" s="1"/>
  <c r="F26" i="2"/>
  <c r="F33" i="2" s="1"/>
  <c r="K26" i="2"/>
  <c r="K33" i="2" s="1"/>
  <c r="I26" i="2"/>
  <c r="I33" i="2" s="1"/>
  <c r="G24" i="2"/>
  <c r="G31" i="2" s="1"/>
  <c r="C30" i="2"/>
  <c r="C31" i="2" s="1"/>
  <c r="H24" i="2"/>
  <c r="H31" i="2" s="1"/>
  <c r="F25" i="2"/>
  <c r="F32" i="2" s="1"/>
  <c r="F27" i="2"/>
  <c r="F34" i="2" s="1"/>
  <c r="I24" i="2"/>
  <c r="I31" i="2" s="1"/>
  <c r="G25" i="2"/>
  <c r="G32" i="2" s="1"/>
  <c r="G27" i="2"/>
  <c r="G34" i="2" s="1"/>
  <c r="C24" i="2"/>
  <c r="C25" i="2" s="1"/>
  <c r="C28" i="2" s="1"/>
  <c r="J35" i="2" l="1"/>
  <c r="L32" i="2"/>
  <c r="L34" i="2"/>
  <c r="I35" i="2"/>
  <c r="F35" i="2"/>
  <c r="H35" i="2"/>
  <c r="L33" i="2"/>
  <c r="G35" i="2"/>
  <c r="K35" i="2"/>
  <c r="L31" i="2"/>
  <c r="C27" i="2"/>
  <c r="L35" i="2" l="1"/>
</calcChain>
</file>

<file path=xl/sharedStrings.xml><?xml version="1.0" encoding="utf-8"?>
<sst xmlns="http://schemas.openxmlformats.org/spreadsheetml/2006/main" count="207" uniqueCount="106">
  <si>
    <t>Pitch</t>
  </si>
  <si>
    <t>Roll</t>
  </si>
  <si>
    <t>Yaw</t>
  </si>
  <si>
    <t>Sway</t>
  </si>
  <si>
    <t>Surge</t>
  </si>
  <si>
    <t>Heave</t>
  </si>
  <si>
    <t>Mission Depth</t>
  </si>
  <si>
    <t>meters</t>
  </si>
  <si>
    <t>Fdrag (N)</t>
  </si>
  <si>
    <t>Descent Velocity</t>
  </si>
  <si>
    <t>meter/sec</t>
  </si>
  <si>
    <t>(see Drag Force Calcs tab for details)</t>
  </si>
  <si>
    <t>Transit to mission start</t>
  </si>
  <si>
    <t>Transit Velocity</t>
  </si>
  <si>
    <t>Survey X Distance</t>
  </si>
  <si>
    <t>Survey X Velocity</t>
  </si>
  <si>
    <t>Rotate to Y</t>
  </si>
  <si>
    <t>Survey Y Distance</t>
  </si>
  <si>
    <t>Survey Y Velocity</t>
  </si>
  <si>
    <t xml:space="preserve"> </t>
  </si>
  <si>
    <t>Pwr In</t>
  </si>
  <si>
    <t>Lb F</t>
  </si>
  <si>
    <t>N</t>
  </si>
  <si>
    <t>RPM</t>
  </si>
  <si>
    <t>N/Pwr In</t>
  </si>
  <si>
    <t>Rotate to X</t>
  </si>
  <si>
    <t>Ascent Velocity</t>
  </si>
  <si>
    <t># of X passes</t>
  </si>
  <si>
    <t>Y moves</t>
  </si>
  <si>
    <t>Duty Cycle (%) of Thrusters vs. Mission Component</t>
  </si>
  <si>
    <t>Descent Time</t>
  </si>
  <si>
    <t>Seconds</t>
  </si>
  <si>
    <t>Descent</t>
  </si>
  <si>
    <t>Transit Time</t>
  </si>
  <si>
    <t>Transit</t>
  </si>
  <si>
    <t>Survey Time</t>
  </si>
  <si>
    <t>Survey</t>
  </si>
  <si>
    <t>Ascent Time</t>
  </si>
  <si>
    <t>Ascent</t>
  </si>
  <si>
    <t>Total Survey X Distance</t>
  </si>
  <si>
    <t>Time on (seconds) of Thrusters vs. Mission Component</t>
  </si>
  <si>
    <t>Total Survey X Time</t>
  </si>
  <si>
    <t>Total Survey Y Distance</t>
  </si>
  <si>
    <t>Total Survery Y Time</t>
  </si>
  <si>
    <t>Total Survey Distance</t>
  </si>
  <si>
    <t>Total Survery Time</t>
  </si>
  <si>
    <t>Total Mission Time</t>
  </si>
  <si>
    <t>kWH</t>
  </si>
  <si>
    <t>Hours</t>
  </si>
  <si>
    <t>Kg F</t>
  </si>
  <si>
    <t>Amps (48V)</t>
  </si>
  <si>
    <t>X/Y Passes</t>
  </si>
  <si>
    <t>Tecnodyne 1080DD Energy Usage (kWH) of Thrusters vs. Mission Component</t>
  </si>
  <si>
    <t>Tecnadyne 1080DD</t>
  </si>
  <si>
    <t>Amps (311V)</t>
  </si>
  <si>
    <t>Watts</t>
  </si>
  <si>
    <t>Curr (311V)</t>
  </si>
  <si>
    <t>Hotel Load</t>
  </si>
  <si>
    <t>Strobes</t>
  </si>
  <si>
    <t>LED Pwr</t>
  </si>
  <si>
    <t>Total</t>
  </si>
  <si>
    <t>Thruster (Tecnadyne 1080DD)</t>
  </si>
  <si>
    <t>Sensor Suite</t>
  </si>
  <si>
    <t>0.25 m/s</t>
  </si>
  <si>
    <t>0.5 m/s</t>
  </si>
  <si>
    <t>Desc/Asc at 0.25 m/s</t>
  </si>
  <si>
    <t>Surv: 0.25 m/s, des/asc: 0.5m/s</t>
  </si>
  <si>
    <t>Surv: 0.25 m/s, des/asc: 0.25m/s</t>
  </si>
  <si>
    <t>n/a</t>
  </si>
  <si>
    <t>* Desc/Asc at 0.5 m/s</t>
  </si>
  <si>
    <t>* These numbers assume only heave motion for ascent and descent. The up/down power can be reduced if we point the vehicle towards the direction of travel.</t>
  </si>
  <si>
    <t>Acoustic Position</t>
  </si>
  <si>
    <t>Acoustic Comms</t>
  </si>
  <si>
    <t>WiFi Comms</t>
  </si>
  <si>
    <t>UHF/VHF Comms</t>
  </si>
  <si>
    <t>Iridium Comms</t>
  </si>
  <si>
    <t>Sonardyne</t>
  </si>
  <si>
    <t>8220 Avtrak 6</t>
  </si>
  <si>
    <t>X</t>
  </si>
  <si>
    <t>8236 Marker 6</t>
  </si>
  <si>
    <t>Xeos</t>
  </si>
  <si>
    <t>Apollo X1</t>
  </si>
  <si>
    <t>XMB-11K</t>
  </si>
  <si>
    <t>RF Beacon</t>
  </si>
  <si>
    <t>GPS Position</t>
  </si>
  <si>
    <t>Innerspace 1004B-3300R-SMC (300V)</t>
  </si>
  <si>
    <t>LED           Flash    Beacon</t>
  </si>
  <si>
    <t>RF Comms</t>
  </si>
  <si>
    <t>Provides absolute position reference data for the AUV's INS</t>
  </si>
  <si>
    <t>LBL Transponder (Ranging)</t>
  </si>
  <si>
    <t>USBL Transponder (Tracking)</t>
  </si>
  <si>
    <t>Acoustic Modem (Communication)</t>
  </si>
  <si>
    <t>Acoustic Marking / Tracking</t>
  </si>
  <si>
    <t>Acoustic positioning with USBL</t>
  </si>
  <si>
    <t>Sonardyne Avtrak 6 - Tracking &amp; Communications Sensor</t>
  </si>
  <si>
    <t>Sonardyne Marker 6</t>
  </si>
  <si>
    <t>Xeos Apollo X1</t>
  </si>
  <si>
    <t>Two way Iridium communication</t>
  </si>
  <si>
    <t>GPS location and transmission of data</t>
  </si>
  <si>
    <t>Visual LED flasher</t>
  </si>
  <si>
    <t>X (VHF)</t>
  </si>
  <si>
    <t>Xeos XMB-11K</t>
  </si>
  <si>
    <t>Freewave</t>
  </si>
  <si>
    <t>MM3 OEM Series</t>
  </si>
  <si>
    <t>Freewave MM3 OEM Series</t>
  </si>
  <si>
    <t>Line-of-sight 900MHz RF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</si>
</sst>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0" xfId="0" applyBorder="1"/>
    <xf numFmtId="2" fontId="2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165" fontId="0" fillId="0" borderId="1" xfId="0" applyNumberForma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164" fontId="0" fillId="0" borderId="0" xfId="0" applyNumberForma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>
      <alignment horizontal="right"/>
    </xf>
    <xf numFmtId="165" fontId="0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164" fontId="0" fillId="0" borderId="0" xfId="0" applyNumberFormat="1"/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D17F-D2C3-4C70-ABA8-78B298998706}">
  <dimension ref="B2:L41"/>
  <sheetViews>
    <sheetView workbookViewId="0">
      <selection activeCell="F41" sqref="F41"/>
    </sheetView>
  </sheetViews>
  <sheetFormatPr defaultRowHeight="15" x14ac:dyDescent="0.25"/>
  <cols>
    <col min="2" max="3" width="13.7109375" customWidth="1"/>
    <col min="5" max="6" width="13.7109375" customWidth="1"/>
  </cols>
  <sheetData>
    <row r="2" spans="2:12" x14ac:dyDescent="0.25">
      <c r="B2" s="67" t="s">
        <v>65</v>
      </c>
      <c r="C2" s="67"/>
      <c r="D2" s="1"/>
      <c r="E2" s="67" t="s">
        <v>69</v>
      </c>
      <c r="F2" s="67"/>
    </row>
    <row r="3" spans="2:12" x14ac:dyDescent="0.25">
      <c r="H3" s="68" t="s">
        <v>70</v>
      </c>
      <c r="I3" s="69"/>
      <c r="J3" s="69"/>
      <c r="K3" s="69"/>
      <c r="L3" s="70"/>
    </row>
    <row r="4" spans="2:12" x14ac:dyDescent="0.25">
      <c r="B4" s="77" t="s">
        <v>62</v>
      </c>
      <c r="C4" s="77"/>
      <c r="E4" s="77" t="s">
        <v>62</v>
      </c>
      <c r="F4" s="77"/>
      <c r="H4" s="71"/>
      <c r="I4" s="72"/>
      <c r="J4" s="72"/>
      <c r="K4" s="72"/>
      <c r="L4" s="73"/>
    </row>
    <row r="5" spans="2:12" x14ac:dyDescent="0.25">
      <c r="B5" s="13" t="s">
        <v>48</v>
      </c>
      <c r="C5" s="13" t="s">
        <v>47</v>
      </c>
      <c r="E5" s="26" t="s">
        <v>48</v>
      </c>
      <c r="F5" s="26" t="s">
        <v>47</v>
      </c>
      <c r="H5" s="71"/>
      <c r="I5" s="72"/>
      <c r="J5" s="72"/>
      <c r="K5" s="72"/>
      <c r="L5" s="73"/>
    </row>
    <row r="6" spans="2:12" x14ac:dyDescent="0.25">
      <c r="B6" s="13">
        <v>8</v>
      </c>
      <c r="C6" s="15">
        <v>4.5</v>
      </c>
      <c r="E6" s="26">
        <v>8</v>
      </c>
      <c r="F6" s="15">
        <v>4.5</v>
      </c>
      <c r="H6" s="71"/>
      <c r="I6" s="72"/>
      <c r="J6" s="72"/>
      <c r="K6" s="72"/>
      <c r="L6" s="73"/>
    </row>
    <row r="7" spans="2:12" x14ac:dyDescent="0.25">
      <c r="B7" s="13">
        <v>12</v>
      </c>
      <c r="C7" s="15">
        <v>7.5</v>
      </c>
      <c r="E7" s="26">
        <v>12</v>
      </c>
      <c r="F7" s="15">
        <v>7.5</v>
      </c>
      <c r="H7" s="71"/>
      <c r="I7" s="72"/>
      <c r="J7" s="72"/>
      <c r="K7" s="72"/>
      <c r="L7" s="73"/>
    </row>
    <row r="8" spans="2:12" x14ac:dyDescent="0.25">
      <c r="B8" s="13">
        <v>16</v>
      </c>
      <c r="C8" s="15">
        <v>10.5</v>
      </c>
      <c r="E8" s="26">
        <v>16</v>
      </c>
      <c r="F8" s="15">
        <v>10.5</v>
      </c>
      <c r="H8" s="71"/>
      <c r="I8" s="72"/>
      <c r="J8" s="72"/>
      <c r="K8" s="72"/>
      <c r="L8" s="73"/>
    </row>
    <row r="9" spans="2:12" x14ac:dyDescent="0.25">
      <c r="B9" s="13">
        <v>18</v>
      </c>
      <c r="C9" s="15">
        <v>12.2</v>
      </c>
      <c r="E9" s="26">
        <v>18</v>
      </c>
      <c r="F9" s="15">
        <v>12.2</v>
      </c>
      <c r="H9" s="71"/>
      <c r="I9" s="72"/>
      <c r="J9" s="72"/>
      <c r="K9" s="72"/>
      <c r="L9" s="73"/>
    </row>
    <row r="10" spans="2:12" x14ac:dyDescent="0.25">
      <c r="H10" s="74"/>
      <c r="I10" s="75"/>
      <c r="J10" s="75"/>
      <c r="K10" s="75"/>
      <c r="L10" s="76"/>
    </row>
    <row r="12" spans="2:12" x14ac:dyDescent="0.25">
      <c r="B12" s="78" t="s">
        <v>61</v>
      </c>
      <c r="C12" s="78"/>
      <c r="E12" s="78" t="s">
        <v>61</v>
      </c>
      <c r="F12" s="78"/>
    </row>
    <row r="13" spans="2:12" x14ac:dyDescent="0.25">
      <c r="B13" s="13" t="s">
        <v>48</v>
      </c>
      <c r="C13" s="13" t="s">
        <v>47</v>
      </c>
      <c r="E13" s="26" t="s">
        <v>48</v>
      </c>
      <c r="F13" s="26" t="s">
        <v>47</v>
      </c>
    </row>
    <row r="14" spans="2:12" x14ac:dyDescent="0.25">
      <c r="B14" s="13">
        <v>8</v>
      </c>
      <c r="C14" s="15">
        <v>9.5</v>
      </c>
      <c r="E14" s="26">
        <v>8</v>
      </c>
      <c r="F14" s="56">
        <v>25</v>
      </c>
    </row>
    <row r="15" spans="2:12" x14ac:dyDescent="0.25">
      <c r="B15" s="13">
        <v>12</v>
      </c>
      <c r="C15" s="15">
        <v>13.9</v>
      </c>
      <c r="E15" s="26">
        <v>12</v>
      </c>
      <c r="F15" s="57">
        <v>29.3</v>
      </c>
    </row>
    <row r="16" spans="2:12" x14ac:dyDescent="0.25">
      <c r="B16" s="13">
        <v>16</v>
      </c>
      <c r="C16" s="15">
        <v>18.2</v>
      </c>
      <c r="E16" s="26">
        <v>16</v>
      </c>
      <c r="F16" s="57">
        <v>33.6</v>
      </c>
    </row>
    <row r="17" spans="2:6" x14ac:dyDescent="0.25">
      <c r="B17" s="13">
        <v>18</v>
      </c>
      <c r="C17" s="15">
        <v>20.7</v>
      </c>
      <c r="E17" s="26">
        <v>18</v>
      </c>
      <c r="F17" s="57">
        <v>36</v>
      </c>
    </row>
    <row r="20" spans="2:6" x14ac:dyDescent="0.25">
      <c r="B20" s="77" t="s">
        <v>57</v>
      </c>
      <c r="C20" s="77"/>
      <c r="E20" s="77" t="s">
        <v>57</v>
      </c>
      <c r="F20" s="77"/>
    </row>
    <row r="21" spans="2:6" x14ac:dyDescent="0.25">
      <c r="B21" s="13" t="s">
        <v>48</v>
      </c>
      <c r="C21" s="13" t="s">
        <v>47</v>
      </c>
      <c r="E21" s="26" t="s">
        <v>48</v>
      </c>
      <c r="F21" s="26" t="s">
        <v>47</v>
      </c>
    </row>
    <row r="22" spans="2:6" x14ac:dyDescent="0.25">
      <c r="B22" s="13">
        <v>8</v>
      </c>
      <c r="C22" s="15">
        <f>(282*B22)/1000</f>
        <v>2.2559999999999998</v>
      </c>
      <c r="E22" s="26">
        <v>8</v>
      </c>
      <c r="F22" s="15">
        <f>(282*E22)/1000</f>
        <v>2.2559999999999998</v>
      </c>
    </row>
    <row r="23" spans="2:6" x14ac:dyDescent="0.25">
      <c r="B23" s="13">
        <v>12</v>
      </c>
      <c r="C23" s="15">
        <f t="shared" ref="C23:C25" si="0">(282*B23)/1000</f>
        <v>3.3839999999999999</v>
      </c>
      <c r="E23" s="26">
        <v>12</v>
      </c>
      <c r="F23" s="15">
        <f t="shared" ref="F23:F25" si="1">(282*E23)/1000</f>
        <v>3.3839999999999999</v>
      </c>
    </row>
    <row r="24" spans="2:6" x14ac:dyDescent="0.25">
      <c r="B24" s="13">
        <v>16</v>
      </c>
      <c r="C24" s="15">
        <f t="shared" si="0"/>
        <v>4.5119999999999996</v>
      </c>
      <c r="E24" s="26">
        <v>16</v>
      </c>
      <c r="F24" s="15">
        <f t="shared" si="1"/>
        <v>4.5119999999999996</v>
      </c>
    </row>
    <row r="25" spans="2:6" x14ac:dyDescent="0.25">
      <c r="B25" s="13">
        <v>18</v>
      </c>
      <c r="C25" s="15">
        <f t="shared" si="0"/>
        <v>5.0759999999999996</v>
      </c>
      <c r="E25" s="26">
        <v>18</v>
      </c>
      <c r="F25" s="15">
        <f t="shared" si="1"/>
        <v>5.0759999999999996</v>
      </c>
    </row>
    <row r="28" spans="2:6" x14ac:dyDescent="0.25">
      <c r="B28" s="77" t="s">
        <v>58</v>
      </c>
      <c r="C28" s="77"/>
      <c r="E28" s="77" t="s">
        <v>58</v>
      </c>
      <c r="F28" s="77"/>
    </row>
    <row r="29" spans="2:6" x14ac:dyDescent="0.25">
      <c r="B29" s="13" t="s">
        <v>48</v>
      </c>
      <c r="C29" s="13" t="s">
        <v>47</v>
      </c>
      <c r="E29" s="26" t="s">
        <v>48</v>
      </c>
      <c r="F29" s="26" t="s">
        <v>47</v>
      </c>
    </row>
    <row r="30" spans="2:6" x14ac:dyDescent="0.25">
      <c r="B30" s="13">
        <v>8</v>
      </c>
      <c r="C30" s="15">
        <v>2.5</v>
      </c>
      <c r="E30" s="26">
        <v>8</v>
      </c>
      <c r="F30" s="15">
        <v>2.5</v>
      </c>
    </row>
    <row r="31" spans="2:6" x14ac:dyDescent="0.25">
      <c r="B31" s="13">
        <v>12</v>
      </c>
      <c r="C31" s="15">
        <v>5.3</v>
      </c>
      <c r="E31" s="26">
        <v>12</v>
      </c>
      <c r="F31" s="15">
        <v>5.3</v>
      </c>
    </row>
    <row r="32" spans="2:6" x14ac:dyDescent="0.25">
      <c r="B32" s="13">
        <v>16</v>
      </c>
      <c r="C32" s="15">
        <v>8.1999999999999993</v>
      </c>
      <c r="E32" s="26">
        <v>16</v>
      </c>
      <c r="F32" s="15">
        <v>8.1999999999999993</v>
      </c>
    </row>
    <row r="33" spans="2:6" x14ac:dyDescent="0.25">
      <c r="B33" s="13">
        <v>18</v>
      </c>
      <c r="C33" s="15">
        <v>9.6999999999999993</v>
      </c>
      <c r="E33" s="26">
        <v>18</v>
      </c>
      <c r="F33" s="15">
        <v>9.6999999999999993</v>
      </c>
    </row>
    <row r="36" spans="2:6" x14ac:dyDescent="0.25">
      <c r="B36" s="77" t="s">
        <v>60</v>
      </c>
      <c r="C36" s="77"/>
      <c r="E36" s="77" t="s">
        <v>60</v>
      </c>
      <c r="F36" s="77"/>
    </row>
    <row r="37" spans="2:6" x14ac:dyDescent="0.25">
      <c r="B37" s="13" t="s">
        <v>48</v>
      </c>
      <c r="C37" s="13" t="s">
        <v>47</v>
      </c>
      <c r="E37" s="26" t="s">
        <v>48</v>
      </c>
      <c r="F37" s="26" t="s">
        <v>47</v>
      </c>
    </row>
    <row r="38" spans="2:6" x14ac:dyDescent="0.25">
      <c r="B38" s="13">
        <v>8</v>
      </c>
      <c r="C38" s="15">
        <f>C6+C14+C22+C30</f>
        <v>18.756</v>
      </c>
      <c r="E38" s="26">
        <v>8</v>
      </c>
      <c r="F38" s="15">
        <f>F6+F14+F22+F30</f>
        <v>34.256</v>
      </c>
    </row>
    <row r="39" spans="2:6" x14ac:dyDescent="0.25">
      <c r="B39" s="13">
        <v>12</v>
      </c>
      <c r="C39" s="15">
        <f>C7+C15+C23+C31</f>
        <v>30.084</v>
      </c>
      <c r="D39" s="55"/>
      <c r="E39" s="26">
        <v>12</v>
      </c>
      <c r="F39" s="15">
        <f>F7+F15+F23+F31</f>
        <v>45.483999999999995</v>
      </c>
    </row>
    <row r="40" spans="2:6" x14ac:dyDescent="0.25">
      <c r="B40" s="13">
        <v>16</v>
      </c>
      <c r="C40" s="15">
        <f>C8+C16+C24+C32</f>
        <v>41.411999999999992</v>
      </c>
      <c r="D40" s="55"/>
      <c r="E40" s="26">
        <v>16</v>
      </c>
      <c r="F40" s="15">
        <f>F8+F16+F24+F32</f>
        <v>56.811999999999998</v>
      </c>
    </row>
    <row r="41" spans="2:6" x14ac:dyDescent="0.25">
      <c r="B41" s="13">
        <v>18</v>
      </c>
      <c r="C41" s="15">
        <f>C9+C17+C25+C33</f>
        <v>47.676000000000002</v>
      </c>
      <c r="D41" s="55"/>
      <c r="E41" s="26">
        <v>18</v>
      </c>
      <c r="F41" s="15">
        <f>F9+F17+F25+F33</f>
        <v>62.975999999999999</v>
      </c>
    </row>
  </sheetData>
  <mergeCells count="13">
    <mergeCell ref="E20:F20"/>
    <mergeCell ref="E28:F28"/>
    <mergeCell ref="E36:F36"/>
    <mergeCell ref="B4:C4"/>
    <mergeCell ref="B12:C12"/>
    <mergeCell ref="B20:C20"/>
    <mergeCell ref="B28:C28"/>
    <mergeCell ref="B36:C36"/>
    <mergeCell ref="E2:F2"/>
    <mergeCell ref="B2:C2"/>
    <mergeCell ref="H3:L10"/>
    <mergeCell ref="E4:F4"/>
    <mergeCell ref="E12:F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2E86-55EC-4BF2-9BB2-204125F4F651}">
  <dimension ref="B1:AD76"/>
  <sheetViews>
    <sheetView topLeftCell="K1" workbookViewId="0">
      <selection activeCell="V24" sqref="V24"/>
    </sheetView>
  </sheetViews>
  <sheetFormatPr defaultRowHeight="15" x14ac:dyDescent="0.25"/>
  <cols>
    <col min="2" max="2" width="45.5703125" customWidth="1"/>
    <col min="3" max="3" width="14.7109375" style="1" customWidth="1"/>
    <col min="4" max="4" width="14.7109375" style="2" customWidth="1"/>
    <col min="5" max="5" width="6.7109375" style="2" customWidth="1"/>
    <col min="6" max="13" width="12.85546875" style="2" customWidth="1"/>
    <col min="14" max="14" width="4.7109375" customWidth="1"/>
    <col min="15" max="18" width="10.7109375" customWidth="1"/>
    <col min="19" max="19" width="13.28515625" customWidth="1"/>
    <col min="20" max="21" width="10.7109375" customWidth="1"/>
    <col min="22" max="22" width="14.140625" customWidth="1"/>
    <col min="29" max="29" width="13.28515625" customWidth="1"/>
    <col min="30" max="30" width="13.140625" customWidth="1"/>
  </cols>
  <sheetData>
    <row r="1" spans="2:30" x14ac:dyDescent="0.25"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</row>
    <row r="2" spans="2:30" x14ac:dyDescent="0.25">
      <c r="B2" s="4" t="s">
        <v>6</v>
      </c>
      <c r="C2" s="5">
        <v>4000</v>
      </c>
      <c r="D2" s="6" t="s">
        <v>7</v>
      </c>
      <c r="E2" s="7"/>
      <c r="F2" s="8">
        <v>114.8</v>
      </c>
      <c r="G2" s="8">
        <v>34</v>
      </c>
      <c r="H2" s="8">
        <v>57.4</v>
      </c>
      <c r="I2" s="9">
        <v>115.3</v>
      </c>
      <c r="J2" s="9">
        <v>76.900000000000006</v>
      </c>
      <c r="K2" s="8">
        <v>922.5</v>
      </c>
      <c r="L2" s="7" t="s">
        <v>8</v>
      </c>
      <c r="M2" s="7"/>
    </row>
    <row r="3" spans="2:30" x14ac:dyDescent="0.25">
      <c r="B3" s="4" t="s">
        <v>9</v>
      </c>
      <c r="C3" s="5">
        <v>0.25</v>
      </c>
      <c r="D3" s="6" t="s">
        <v>10</v>
      </c>
      <c r="E3" s="7"/>
      <c r="F3" s="79" t="s">
        <v>11</v>
      </c>
      <c r="G3" s="80"/>
      <c r="H3" s="80"/>
      <c r="I3" s="80"/>
      <c r="J3" s="80"/>
      <c r="K3" s="80"/>
      <c r="L3" s="7"/>
      <c r="M3" s="7"/>
    </row>
    <row r="4" spans="2:30" x14ac:dyDescent="0.25">
      <c r="B4" s="4" t="s">
        <v>12</v>
      </c>
      <c r="C4" s="5">
        <v>100</v>
      </c>
      <c r="D4" s="6" t="s">
        <v>7</v>
      </c>
      <c r="E4" s="7"/>
      <c r="F4" s="10"/>
      <c r="G4" s="10"/>
      <c r="H4" s="10"/>
      <c r="I4" s="10"/>
      <c r="J4" s="10">
        <v>76.900000000000006</v>
      </c>
      <c r="K4" s="10">
        <v>230.6</v>
      </c>
      <c r="L4" s="7" t="s">
        <v>63</v>
      </c>
      <c r="M4" s="7"/>
    </row>
    <row r="5" spans="2:30" x14ac:dyDescent="0.25">
      <c r="B5" s="4" t="s">
        <v>13</v>
      </c>
      <c r="C5" s="5">
        <v>0.25</v>
      </c>
      <c r="D5" s="6" t="s">
        <v>10</v>
      </c>
      <c r="E5" s="7"/>
      <c r="F5" s="11"/>
      <c r="G5" s="11"/>
      <c r="H5" s="10"/>
      <c r="I5" s="10"/>
      <c r="J5" s="10">
        <v>307.5</v>
      </c>
      <c r="K5" s="10">
        <v>922.5</v>
      </c>
      <c r="L5" s="7" t="s">
        <v>64</v>
      </c>
      <c r="M5" s="7"/>
    </row>
    <row r="6" spans="2:30" x14ac:dyDescent="0.25">
      <c r="B6" s="4" t="s">
        <v>14</v>
      </c>
      <c r="C6" s="12">
        <v>390.2</v>
      </c>
      <c r="D6" s="6" t="s">
        <v>7</v>
      </c>
      <c r="E6" s="7"/>
      <c r="F6" s="11"/>
      <c r="G6" s="11"/>
      <c r="H6" s="10"/>
      <c r="I6" s="10"/>
      <c r="J6" s="10"/>
      <c r="K6" s="10"/>
      <c r="L6" s="7"/>
      <c r="M6" s="7"/>
    </row>
    <row r="7" spans="2:30" x14ac:dyDescent="0.25">
      <c r="B7" s="4" t="s">
        <v>15</v>
      </c>
      <c r="C7" s="5">
        <v>0.25</v>
      </c>
      <c r="D7" s="6" t="s">
        <v>10</v>
      </c>
      <c r="E7" s="7"/>
      <c r="F7" s="11"/>
      <c r="G7" s="11"/>
      <c r="H7" s="10"/>
      <c r="I7" s="10"/>
      <c r="J7" s="10"/>
      <c r="K7" s="10"/>
      <c r="L7" s="7"/>
      <c r="M7" s="7"/>
    </row>
    <row r="8" spans="2:30" x14ac:dyDescent="0.25">
      <c r="B8" s="4" t="s">
        <v>16</v>
      </c>
      <c r="C8" s="13"/>
      <c r="D8" s="6"/>
      <c r="E8" s="7"/>
      <c r="F8" s="11"/>
      <c r="G8" s="11"/>
      <c r="H8" s="10"/>
      <c r="I8" s="10"/>
      <c r="J8" s="10"/>
      <c r="K8" s="10"/>
      <c r="L8" s="7"/>
      <c r="M8" s="7"/>
    </row>
    <row r="9" spans="2:30" x14ac:dyDescent="0.25">
      <c r="B9" s="4" t="s">
        <v>17</v>
      </c>
      <c r="C9" s="12">
        <v>2</v>
      </c>
      <c r="D9" s="6" t="s">
        <v>7</v>
      </c>
      <c r="E9" s="7"/>
      <c r="F9" s="11"/>
      <c r="G9" s="11"/>
      <c r="H9" s="10"/>
      <c r="I9" s="10"/>
      <c r="J9" s="10"/>
      <c r="K9" s="10"/>
      <c r="L9" s="11"/>
      <c r="M9" s="11"/>
      <c r="O9" s="82" t="s">
        <v>53</v>
      </c>
      <c r="P9" s="83"/>
      <c r="Q9" s="83"/>
      <c r="R9" s="83"/>
      <c r="S9" s="83"/>
      <c r="T9" s="84"/>
      <c r="X9" s="82" t="s">
        <v>85</v>
      </c>
      <c r="Y9" s="83"/>
      <c r="Z9" s="83"/>
      <c r="AA9" s="83"/>
      <c r="AB9" s="83"/>
      <c r="AC9" s="83"/>
      <c r="AD9" s="84"/>
    </row>
    <row r="10" spans="2:30" x14ac:dyDescent="0.25">
      <c r="B10" s="4" t="s">
        <v>18</v>
      </c>
      <c r="C10" s="5">
        <v>0.25</v>
      </c>
      <c r="D10" s="6" t="s">
        <v>10</v>
      </c>
      <c r="E10" s="7"/>
      <c r="F10" s="10"/>
      <c r="G10" s="10"/>
      <c r="H10" s="10"/>
      <c r="I10" s="10"/>
      <c r="J10" s="10"/>
      <c r="K10" s="10" t="s">
        <v>19</v>
      </c>
      <c r="L10" s="11"/>
      <c r="M10" s="11"/>
      <c r="O10" s="3" t="s">
        <v>20</v>
      </c>
      <c r="P10" s="3" t="s">
        <v>21</v>
      </c>
      <c r="Q10" s="3" t="s">
        <v>49</v>
      </c>
      <c r="R10" s="3" t="s">
        <v>22</v>
      </c>
      <c r="S10" s="64" t="s">
        <v>50</v>
      </c>
      <c r="T10" s="3" t="s">
        <v>23</v>
      </c>
      <c r="U10" s="13" t="s">
        <v>24</v>
      </c>
      <c r="V10" s="3" t="s">
        <v>54</v>
      </c>
      <c r="X10" s="59" t="s">
        <v>20</v>
      </c>
      <c r="Y10" s="59" t="s">
        <v>21</v>
      </c>
      <c r="Z10" s="59" t="s">
        <v>49</v>
      </c>
      <c r="AA10" s="59" t="s">
        <v>22</v>
      </c>
      <c r="AB10" s="59" t="s">
        <v>23</v>
      </c>
      <c r="AC10" s="60" t="s">
        <v>24</v>
      </c>
      <c r="AD10" s="59" t="s">
        <v>54</v>
      </c>
    </row>
    <row r="11" spans="2:30" x14ac:dyDescent="0.25">
      <c r="B11" s="4" t="s">
        <v>25</v>
      </c>
      <c r="C11" s="13"/>
      <c r="D11" s="6"/>
      <c r="E11" s="7"/>
      <c r="F11" s="10"/>
      <c r="G11" s="10"/>
      <c r="H11" s="10"/>
      <c r="I11" s="10"/>
      <c r="J11" s="10"/>
      <c r="K11" s="10"/>
      <c r="L11" s="14"/>
      <c r="M11" s="14"/>
      <c r="O11" s="13">
        <v>100</v>
      </c>
      <c r="P11" s="13">
        <v>5</v>
      </c>
      <c r="Q11" s="15">
        <f>P11/2.2</f>
        <v>2.2727272727272725</v>
      </c>
      <c r="R11" s="15">
        <f>P11*4.5</f>
        <v>22.5</v>
      </c>
      <c r="S11" s="65">
        <f>O11/48</f>
        <v>2.0833333333333335</v>
      </c>
      <c r="T11" s="13">
        <v>400</v>
      </c>
      <c r="U11" s="15">
        <f>(R11/O11)*100</f>
        <v>22.5</v>
      </c>
      <c r="V11" s="15">
        <f>O11/311</f>
        <v>0.32154340836012862</v>
      </c>
      <c r="X11" s="60">
        <v>5</v>
      </c>
      <c r="Y11" s="60">
        <v>0.1</v>
      </c>
      <c r="Z11" s="15">
        <v>0</v>
      </c>
      <c r="AA11" s="15">
        <f>Y11*4.5</f>
        <v>0.45</v>
      </c>
      <c r="AB11" s="60">
        <v>100</v>
      </c>
      <c r="AC11" s="15">
        <f>(AA11/X11)*100</f>
        <v>9</v>
      </c>
      <c r="AD11" s="15">
        <f>X11/311</f>
        <v>1.607717041800643E-2</v>
      </c>
    </row>
    <row r="12" spans="2:30" x14ac:dyDescent="0.25">
      <c r="B12" s="4" t="s">
        <v>26</v>
      </c>
      <c r="C12" s="5">
        <v>0.25</v>
      </c>
      <c r="D12" s="6" t="s">
        <v>10</v>
      </c>
      <c r="E12" s="7"/>
      <c r="F12" s="10"/>
      <c r="G12" s="10"/>
      <c r="H12" s="10"/>
      <c r="I12" s="10"/>
      <c r="J12" s="10"/>
      <c r="K12" s="10"/>
      <c r="L12" s="11"/>
      <c r="M12" s="11"/>
      <c r="O12" s="13">
        <v>125</v>
      </c>
      <c r="P12" s="13">
        <v>8</v>
      </c>
      <c r="Q12" s="15">
        <f t="shared" ref="Q12:Q27" si="0">P12/2.2</f>
        <v>3.6363636363636362</v>
      </c>
      <c r="R12" s="15">
        <f t="shared" ref="R12:R27" si="1">P12*4.5</f>
        <v>36</v>
      </c>
      <c r="S12" s="65">
        <f t="shared" ref="S12:S27" si="2">O12/48</f>
        <v>2.6041666666666665</v>
      </c>
      <c r="T12" s="13">
        <v>500</v>
      </c>
      <c r="U12" s="15">
        <f t="shared" ref="U12:U27" si="3">(R12/O12)*100</f>
        <v>28.799999999999997</v>
      </c>
      <c r="V12" s="15">
        <f t="shared" ref="V12:V27" si="4">O12/311</f>
        <v>0.40192926045016075</v>
      </c>
      <c r="X12" s="60">
        <v>9</v>
      </c>
      <c r="Y12" s="60">
        <v>0.2</v>
      </c>
      <c r="Z12" s="15">
        <v>0.1</v>
      </c>
      <c r="AA12" s="15">
        <f t="shared" ref="AA12:AA24" si="5">Y12*4.5</f>
        <v>0.9</v>
      </c>
      <c r="AB12" s="60">
        <v>200</v>
      </c>
      <c r="AC12" s="15">
        <f t="shared" ref="AC12:AC24" si="6">(AA12/X12)*100</f>
        <v>10</v>
      </c>
      <c r="AD12" s="15">
        <f t="shared" ref="AD12:AD24" si="7">X12/311</f>
        <v>2.8938906752411574E-2</v>
      </c>
    </row>
    <row r="13" spans="2:30" x14ac:dyDescent="0.25">
      <c r="F13" s="1"/>
      <c r="G13" s="1"/>
      <c r="H13" s="1"/>
      <c r="I13" s="1"/>
      <c r="J13" s="1"/>
      <c r="K13" s="1"/>
      <c r="L13" s="11"/>
      <c r="M13" s="11"/>
      <c r="O13" s="13">
        <v>150</v>
      </c>
      <c r="P13" s="13">
        <v>10</v>
      </c>
      <c r="Q13" s="15">
        <f t="shared" si="0"/>
        <v>4.545454545454545</v>
      </c>
      <c r="R13" s="15">
        <f t="shared" si="1"/>
        <v>45</v>
      </c>
      <c r="S13" s="65">
        <f t="shared" si="2"/>
        <v>3.125</v>
      </c>
      <c r="T13" s="13">
        <v>600</v>
      </c>
      <c r="U13" s="15">
        <f t="shared" si="3"/>
        <v>30</v>
      </c>
      <c r="V13" s="15">
        <f t="shared" si="4"/>
        <v>0.48231511254019294</v>
      </c>
      <c r="X13" s="60">
        <v>13</v>
      </c>
      <c r="Y13" s="60">
        <v>0.6</v>
      </c>
      <c r="Z13" s="15">
        <v>0.3</v>
      </c>
      <c r="AA13" s="15">
        <f t="shared" si="5"/>
        <v>2.6999999999999997</v>
      </c>
      <c r="AB13" s="60">
        <v>300</v>
      </c>
      <c r="AC13" s="15">
        <f t="shared" si="6"/>
        <v>20.769230769230766</v>
      </c>
      <c r="AD13" s="15">
        <f t="shared" si="7"/>
        <v>4.1800643086816719E-2</v>
      </c>
    </row>
    <row r="14" spans="2:30" x14ac:dyDescent="0.25">
      <c r="B14" s="4" t="s">
        <v>27</v>
      </c>
      <c r="C14" s="12">
        <v>0</v>
      </c>
      <c r="F14" s="1"/>
      <c r="G14" s="1"/>
      <c r="H14" s="1"/>
      <c r="I14" s="1"/>
      <c r="J14" s="1"/>
      <c r="K14" s="1"/>
      <c r="L14" s="11"/>
      <c r="M14" s="11"/>
      <c r="O14" s="13">
        <v>175</v>
      </c>
      <c r="P14" s="13">
        <v>13</v>
      </c>
      <c r="Q14" s="15">
        <f t="shared" si="0"/>
        <v>5.9090909090909083</v>
      </c>
      <c r="R14" s="15">
        <f t="shared" si="1"/>
        <v>58.5</v>
      </c>
      <c r="S14" s="65">
        <f t="shared" si="2"/>
        <v>3.6458333333333335</v>
      </c>
      <c r="T14" s="13">
        <v>700</v>
      </c>
      <c r="U14" s="15">
        <f t="shared" si="3"/>
        <v>33.428571428571431</v>
      </c>
      <c r="V14" s="15">
        <f t="shared" si="4"/>
        <v>0.56270096463022512</v>
      </c>
      <c r="X14" s="60">
        <v>19</v>
      </c>
      <c r="Y14" s="60">
        <v>1</v>
      </c>
      <c r="Z14" s="15">
        <v>0.5</v>
      </c>
      <c r="AA14" s="15">
        <f t="shared" si="5"/>
        <v>4.5</v>
      </c>
      <c r="AB14" s="60">
        <v>400</v>
      </c>
      <c r="AC14" s="15">
        <f t="shared" si="6"/>
        <v>23.684210526315788</v>
      </c>
      <c r="AD14" s="15">
        <f t="shared" si="7"/>
        <v>6.1093247588424437E-2</v>
      </c>
    </row>
    <row r="15" spans="2:30" x14ac:dyDescent="0.25">
      <c r="B15" s="4" t="s">
        <v>28</v>
      </c>
      <c r="C15" s="16">
        <f>C14</f>
        <v>0</v>
      </c>
      <c r="F15" s="77" t="s">
        <v>29</v>
      </c>
      <c r="G15" s="77"/>
      <c r="H15" s="77"/>
      <c r="I15" s="77"/>
      <c r="J15" s="77"/>
      <c r="K15" s="77"/>
      <c r="O15" s="13">
        <v>200</v>
      </c>
      <c r="P15" s="13">
        <v>16</v>
      </c>
      <c r="Q15" s="15">
        <f t="shared" si="0"/>
        <v>7.2727272727272725</v>
      </c>
      <c r="R15" s="15">
        <f t="shared" si="1"/>
        <v>72</v>
      </c>
      <c r="S15" s="65">
        <f t="shared" si="2"/>
        <v>4.166666666666667</v>
      </c>
      <c r="T15" s="13">
        <v>800</v>
      </c>
      <c r="U15" s="15">
        <f t="shared" si="3"/>
        <v>36</v>
      </c>
      <c r="V15" s="15">
        <f t="shared" si="4"/>
        <v>0.64308681672025725</v>
      </c>
      <c r="X15" s="60">
        <v>27</v>
      </c>
      <c r="Y15" s="60">
        <v>1.6</v>
      </c>
      <c r="Z15" s="15">
        <v>0.7</v>
      </c>
      <c r="AA15" s="15">
        <f t="shared" si="5"/>
        <v>7.2</v>
      </c>
      <c r="AB15" s="60">
        <v>500</v>
      </c>
      <c r="AC15" s="15">
        <f t="shared" si="6"/>
        <v>26.666666666666668</v>
      </c>
      <c r="AD15" s="15">
        <f t="shared" si="7"/>
        <v>8.6816720257234734E-2</v>
      </c>
    </row>
    <row r="16" spans="2:30" x14ac:dyDescent="0.25">
      <c r="F16" s="3" t="s">
        <v>0</v>
      </c>
      <c r="G16" s="3" t="s">
        <v>1</v>
      </c>
      <c r="H16" s="3" t="s">
        <v>2</v>
      </c>
      <c r="I16" s="3" t="s">
        <v>3</v>
      </c>
      <c r="J16" s="3" t="s">
        <v>4</v>
      </c>
      <c r="K16" s="3" t="s">
        <v>5</v>
      </c>
      <c r="O16" s="5">
        <v>275</v>
      </c>
      <c r="P16" s="5">
        <v>21</v>
      </c>
      <c r="Q16" s="15">
        <f t="shared" si="0"/>
        <v>9.545454545454545</v>
      </c>
      <c r="R16" s="15">
        <f t="shared" si="1"/>
        <v>94.5</v>
      </c>
      <c r="S16" s="65">
        <f t="shared" si="2"/>
        <v>5.729166666666667</v>
      </c>
      <c r="T16" s="5">
        <v>900</v>
      </c>
      <c r="U16" s="15">
        <f t="shared" si="3"/>
        <v>34.36363636363636</v>
      </c>
      <c r="V16" s="15">
        <f t="shared" si="4"/>
        <v>0.88424437299035374</v>
      </c>
      <c r="X16" s="5">
        <v>36</v>
      </c>
      <c r="Y16" s="5">
        <v>2.4</v>
      </c>
      <c r="Z16" s="15">
        <v>1.1000000000000001</v>
      </c>
      <c r="AA16" s="15">
        <f t="shared" si="5"/>
        <v>10.799999999999999</v>
      </c>
      <c r="AB16" s="5">
        <v>600</v>
      </c>
      <c r="AC16" s="15">
        <f t="shared" si="6"/>
        <v>30</v>
      </c>
      <c r="AD16" s="15">
        <f t="shared" si="7"/>
        <v>0.1157556270096463</v>
      </c>
    </row>
    <row r="17" spans="2:30" x14ac:dyDescent="0.25">
      <c r="B17" s="4" t="s">
        <v>30</v>
      </c>
      <c r="C17" s="17">
        <f>C2/C3</f>
        <v>16000</v>
      </c>
      <c r="D17" s="18" t="s">
        <v>31</v>
      </c>
      <c r="E17" s="7"/>
      <c r="F17" s="12">
        <v>0.5</v>
      </c>
      <c r="G17" s="12">
        <v>0.5</v>
      </c>
      <c r="H17" s="12">
        <v>0.05</v>
      </c>
      <c r="I17" s="12">
        <v>0.1</v>
      </c>
      <c r="J17" s="12">
        <v>0.1</v>
      </c>
      <c r="K17" s="12">
        <v>1</v>
      </c>
      <c r="L17" s="3" t="s">
        <v>32</v>
      </c>
      <c r="M17" s="19"/>
      <c r="O17" s="13">
        <v>350</v>
      </c>
      <c r="P17" s="13">
        <v>26</v>
      </c>
      <c r="Q17" s="15">
        <f t="shared" si="0"/>
        <v>11.818181818181817</v>
      </c>
      <c r="R17" s="15">
        <f t="shared" si="1"/>
        <v>117</v>
      </c>
      <c r="S17" s="65">
        <f t="shared" si="2"/>
        <v>7.291666666666667</v>
      </c>
      <c r="T17" s="13">
        <v>1000</v>
      </c>
      <c r="U17" s="15">
        <f t="shared" si="3"/>
        <v>33.428571428571431</v>
      </c>
      <c r="V17" s="15">
        <f t="shared" si="4"/>
        <v>1.1254019292604502</v>
      </c>
      <c r="X17" s="60">
        <v>61</v>
      </c>
      <c r="Y17" s="60">
        <v>4.3</v>
      </c>
      <c r="Z17" s="15">
        <v>1.9</v>
      </c>
      <c r="AA17" s="15">
        <f t="shared" si="5"/>
        <v>19.349999999999998</v>
      </c>
      <c r="AB17" s="60">
        <v>800</v>
      </c>
      <c r="AC17" s="15">
        <f t="shared" si="6"/>
        <v>31.721311475409831</v>
      </c>
      <c r="AD17" s="15">
        <f t="shared" si="7"/>
        <v>0.19614147909967847</v>
      </c>
    </row>
    <row r="18" spans="2:30" x14ac:dyDescent="0.25">
      <c r="B18" s="4" t="s">
        <v>33</v>
      </c>
      <c r="C18" s="17">
        <f>C4/C5</f>
        <v>400</v>
      </c>
      <c r="D18" s="18" t="s">
        <v>31</v>
      </c>
      <c r="E18" s="7"/>
      <c r="F18" s="12">
        <v>0.5</v>
      </c>
      <c r="G18" s="12">
        <v>0.5</v>
      </c>
      <c r="H18" s="12">
        <v>0.1</v>
      </c>
      <c r="I18" s="12">
        <v>0.1</v>
      </c>
      <c r="J18" s="12">
        <v>1</v>
      </c>
      <c r="K18" s="12">
        <v>0.5</v>
      </c>
      <c r="L18" s="3" t="s">
        <v>34</v>
      </c>
      <c r="M18" s="19"/>
      <c r="O18" s="13">
        <v>400</v>
      </c>
      <c r="P18" s="13">
        <v>31</v>
      </c>
      <c r="Q18" s="15">
        <f t="shared" si="0"/>
        <v>14.09090909090909</v>
      </c>
      <c r="R18" s="15">
        <f t="shared" si="1"/>
        <v>139.5</v>
      </c>
      <c r="S18" s="65">
        <f t="shared" si="2"/>
        <v>8.3333333333333339</v>
      </c>
      <c r="T18" s="13">
        <v>1100</v>
      </c>
      <c r="U18" s="15">
        <f t="shared" si="3"/>
        <v>34.875</v>
      </c>
      <c r="V18" s="15">
        <f t="shared" si="4"/>
        <v>1.2861736334405145</v>
      </c>
      <c r="X18" s="60">
        <v>99</v>
      </c>
      <c r="Y18" s="60">
        <v>6.7</v>
      </c>
      <c r="Z18" s="15">
        <v>3</v>
      </c>
      <c r="AA18" s="15">
        <f t="shared" si="5"/>
        <v>30.150000000000002</v>
      </c>
      <c r="AB18" s="60">
        <v>1000</v>
      </c>
      <c r="AC18" s="15">
        <f t="shared" si="6"/>
        <v>30.454545454545457</v>
      </c>
      <c r="AD18" s="15">
        <f t="shared" si="7"/>
        <v>0.31832797427652731</v>
      </c>
    </row>
    <row r="19" spans="2:30" x14ac:dyDescent="0.25">
      <c r="B19" s="4" t="s">
        <v>35</v>
      </c>
      <c r="C19" s="17">
        <f>((C6/C7)*C14)+((C9/C10)*C15)</f>
        <v>0</v>
      </c>
      <c r="D19" s="18" t="s">
        <v>31</v>
      </c>
      <c r="E19" s="7"/>
      <c r="F19" s="12">
        <v>0.75</v>
      </c>
      <c r="G19" s="12">
        <v>0.5</v>
      </c>
      <c r="H19" s="12">
        <v>0.1</v>
      </c>
      <c r="I19" s="12">
        <v>0.1</v>
      </c>
      <c r="J19" s="12">
        <v>1</v>
      </c>
      <c r="K19" s="12">
        <v>0.1</v>
      </c>
      <c r="L19" s="3" t="s">
        <v>36</v>
      </c>
      <c r="M19" s="19"/>
      <c r="O19" s="13">
        <v>525</v>
      </c>
      <c r="P19" s="13">
        <v>38</v>
      </c>
      <c r="Q19" s="15">
        <f t="shared" si="0"/>
        <v>17.27272727272727</v>
      </c>
      <c r="R19" s="15">
        <f t="shared" si="1"/>
        <v>171</v>
      </c>
      <c r="S19" s="65">
        <f t="shared" si="2"/>
        <v>10.9375</v>
      </c>
      <c r="T19" s="13">
        <v>1200</v>
      </c>
      <c r="U19" s="15">
        <f t="shared" si="3"/>
        <v>32.571428571428577</v>
      </c>
      <c r="V19" s="15">
        <f t="shared" si="4"/>
        <v>1.6881028938906752</v>
      </c>
      <c r="X19" s="60">
        <v>265</v>
      </c>
      <c r="Y19" s="60">
        <v>15.2</v>
      </c>
      <c r="Z19" s="15">
        <v>6.9</v>
      </c>
      <c r="AA19" s="15">
        <f t="shared" si="5"/>
        <v>68.399999999999991</v>
      </c>
      <c r="AB19" s="60">
        <v>1500</v>
      </c>
      <c r="AC19" s="15">
        <f t="shared" si="6"/>
        <v>25.811320754716977</v>
      </c>
      <c r="AD19" s="15">
        <f t="shared" si="7"/>
        <v>0.85209003215434087</v>
      </c>
    </row>
    <row r="20" spans="2:30" x14ac:dyDescent="0.25">
      <c r="B20" s="4" t="s">
        <v>37</v>
      </c>
      <c r="C20" s="17">
        <f>C2/C12</f>
        <v>16000</v>
      </c>
      <c r="D20" s="18" t="s">
        <v>31</v>
      </c>
      <c r="E20" s="7"/>
      <c r="F20" s="12">
        <v>0.5</v>
      </c>
      <c r="G20" s="12">
        <v>0.5</v>
      </c>
      <c r="H20" s="12">
        <v>0.05</v>
      </c>
      <c r="I20" s="12">
        <v>0.1</v>
      </c>
      <c r="J20" s="12">
        <v>0.1</v>
      </c>
      <c r="K20" s="12">
        <v>1</v>
      </c>
      <c r="L20" s="3" t="s">
        <v>38</v>
      </c>
      <c r="M20" s="19"/>
      <c r="O20" s="13">
        <v>650</v>
      </c>
      <c r="P20" s="13">
        <v>45</v>
      </c>
      <c r="Q20" s="15">
        <f t="shared" si="0"/>
        <v>20.454545454545453</v>
      </c>
      <c r="R20" s="15">
        <f t="shared" si="1"/>
        <v>202.5</v>
      </c>
      <c r="S20" s="65">
        <f t="shared" si="2"/>
        <v>13.541666666666666</v>
      </c>
      <c r="T20" s="13">
        <v>1300</v>
      </c>
      <c r="U20" s="15">
        <f t="shared" si="3"/>
        <v>31.153846153846153</v>
      </c>
      <c r="V20" s="15">
        <f t="shared" si="4"/>
        <v>2.090032154340836</v>
      </c>
      <c r="X20" s="60">
        <v>577</v>
      </c>
      <c r="Y20" s="60">
        <v>27.1</v>
      </c>
      <c r="Z20" s="15">
        <v>12.3</v>
      </c>
      <c r="AA20" s="15">
        <f t="shared" si="5"/>
        <v>121.95</v>
      </c>
      <c r="AB20" s="60">
        <v>2000</v>
      </c>
      <c r="AC20" s="15">
        <f t="shared" si="6"/>
        <v>21.135181975736568</v>
      </c>
      <c r="AD20" s="15">
        <f t="shared" si="7"/>
        <v>1.855305466237942</v>
      </c>
    </row>
    <row r="21" spans="2:30" x14ac:dyDescent="0.25">
      <c r="F21" s="1"/>
      <c r="G21" s="1"/>
      <c r="H21" s="1"/>
      <c r="I21" s="1"/>
      <c r="J21" s="1"/>
      <c r="K21" s="1"/>
      <c r="O21" s="13">
        <v>775</v>
      </c>
      <c r="P21" s="13">
        <v>51</v>
      </c>
      <c r="Q21" s="15">
        <f t="shared" si="0"/>
        <v>23.18181818181818</v>
      </c>
      <c r="R21" s="15">
        <f t="shared" si="1"/>
        <v>229.5</v>
      </c>
      <c r="S21" s="65">
        <f t="shared" si="2"/>
        <v>16.145833333333332</v>
      </c>
      <c r="T21" s="13">
        <v>1400</v>
      </c>
      <c r="U21" s="15">
        <f t="shared" si="3"/>
        <v>29.612903225806452</v>
      </c>
      <c r="V21" s="15">
        <f t="shared" si="4"/>
        <v>2.491961414790997</v>
      </c>
      <c r="X21" s="60">
        <v>1091</v>
      </c>
      <c r="Y21" s="60">
        <v>42.3</v>
      </c>
      <c r="Z21" s="15">
        <v>19.2</v>
      </c>
      <c r="AA21" s="15">
        <f t="shared" si="5"/>
        <v>190.35</v>
      </c>
      <c r="AB21" s="60">
        <v>2500</v>
      </c>
      <c r="AC21" s="15">
        <f t="shared" si="6"/>
        <v>17.447296058661777</v>
      </c>
      <c r="AD21" s="15">
        <f t="shared" si="7"/>
        <v>3.508038585209003</v>
      </c>
    </row>
    <row r="22" spans="2:30" x14ac:dyDescent="0.25">
      <c r="B22" s="4" t="s">
        <v>39</v>
      </c>
      <c r="C22" s="3">
        <f>$C$6*$C$14</f>
        <v>0</v>
      </c>
      <c r="D22" s="6" t="s">
        <v>7</v>
      </c>
      <c r="E22" s="7"/>
      <c r="F22" s="77" t="s">
        <v>40</v>
      </c>
      <c r="G22" s="77"/>
      <c r="H22" s="77"/>
      <c r="I22" s="77"/>
      <c r="J22" s="77"/>
      <c r="K22" s="77"/>
      <c r="L22" s="7"/>
      <c r="M22" s="7"/>
      <c r="O22" s="13">
        <v>925</v>
      </c>
      <c r="P22" s="13">
        <v>60</v>
      </c>
      <c r="Q22" s="15">
        <f t="shared" si="0"/>
        <v>27.27272727272727</v>
      </c>
      <c r="R22" s="15">
        <f t="shared" si="1"/>
        <v>270</v>
      </c>
      <c r="S22" s="65">
        <f t="shared" si="2"/>
        <v>19.270833333333332</v>
      </c>
      <c r="T22" s="13">
        <v>1500</v>
      </c>
      <c r="U22" s="15">
        <f t="shared" si="3"/>
        <v>29.189189189189189</v>
      </c>
      <c r="V22" s="15">
        <f t="shared" si="4"/>
        <v>2.9742765273311895</v>
      </c>
      <c r="X22" s="60">
        <v>1222</v>
      </c>
      <c r="Y22" s="60">
        <v>46.2</v>
      </c>
      <c r="Z22" s="15">
        <v>21</v>
      </c>
      <c r="AA22" s="15">
        <f t="shared" si="5"/>
        <v>207.9</v>
      </c>
      <c r="AB22" s="60">
        <v>2600</v>
      </c>
      <c r="AC22" s="15">
        <f t="shared" si="6"/>
        <v>17.013093289689035</v>
      </c>
      <c r="AD22" s="15">
        <f t="shared" si="7"/>
        <v>3.9292604501607715</v>
      </c>
    </row>
    <row r="23" spans="2:30" x14ac:dyDescent="0.25">
      <c r="B23" s="4" t="s">
        <v>41</v>
      </c>
      <c r="C23" s="13">
        <f>$C$22/$C$7</f>
        <v>0</v>
      </c>
      <c r="D23" s="6" t="s">
        <v>31</v>
      </c>
      <c r="E23" s="7"/>
      <c r="F23" s="3" t="s">
        <v>0</v>
      </c>
      <c r="G23" s="3" t="s">
        <v>1</v>
      </c>
      <c r="H23" s="3" t="s">
        <v>2</v>
      </c>
      <c r="I23" s="3" t="s">
        <v>3</v>
      </c>
      <c r="J23" s="3" t="s">
        <v>4</v>
      </c>
      <c r="K23" s="3" t="s">
        <v>5</v>
      </c>
      <c r="L23" s="7"/>
      <c r="M23" s="7"/>
      <c r="O23" s="13">
        <v>1150</v>
      </c>
      <c r="P23" s="13">
        <v>68</v>
      </c>
      <c r="Q23" s="15">
        <f t="shared" si="0"/>
        <v>30.909090909090907</v>
      </c>
      <c r="R23" s="15">
        <f t="shared" si="1"/>
        <v>306</v>
      </c>
      <c r="S23" s="65">
        <f t="shared" si="2"/>
        <v>23.958333333333332</v>
      </c>
      <c r="T23" s="13">
        <v>1600</v>
      </c>
      <c r="U23" s="15">
        <f t="shared" si="3"/>
        <v>26.608695652173914</v>
      </c>
      <c r="V23" s="15">
        <f t="shared" si="4"/>
        <v>3.697749196141479</v>
      </c>
      <c r="X23" s="60">
        <v>1365</v>
      </c>
      <c r="Y23" s="60">
        <v>49.8</v>
      </c>
      <c r="Z23" s="15">
        <v>22.6</v>
      </c>
      <c r="AA23" s="15">
        <f t="shared" si="5"/>
        <v>224.1</v>
      </c>
      <c r="AB23" s="60">
        <v>2700</v>
      </c>
      <c r="AC23" s="15">
        <f t="shared" si="6"/>
        <v>16.417582417582416</v>
      </c>
      <c r="AD23" s="15">
        <f t="shared" si="7"/>
        <v>4.389067524115756</v>
      </c>
    </row>
    <row r="24" spans="2:30" x14ac:dyDescent="0.25">
      <c r="B24" s="4" t="s">
        <v>42</v>
      </c>
      <c r="C24" s="3">
        <f>$C$9*$C$15</f>
        <v>0</v>
      </c>
      <c r="D24" s="6" t="s">
        <v>7</v>
      </c>
      <c r="E24" s="7"/>
      <c r="F24" s="20">
        <f>$C$17*F17</f>
        <v>8000</v>
      </c>
      <c r="G24" s="20">
        <f t="shared" ref="G24:K24" si="8">$C$17*G17</f>
        <v>8000</v>
      </c>
      <c r="H24" s="20">
        <f t="shared" si="8"/>
        <v>800</v>
      </c>
      <c r="I24" s="20">
        <f t="shared" si="8"/>
        <v>1600</v>
      </c>
      <c r="J24" s="20">
        <f t="shared" si="8"/>
        <v>1600</v>
      </c>
      <c r="K24" s="20">
        <f t="shared" si="8"/>
        <v>16000</v>
      </c>
      <c r="L24" s="3" t="s">
        <v>32</v>
      </c>
      <c r="M24" s="7"/>
      <c r="O24" s="13">
        <v>1400</v>
      </c>
      <c r="P24" s="13">
        <v>76</v>
      </c>
      <c r="Q24" s="15">
        <f t="shared" si="0"/>
        <v>34.54545454545454</v>
      </c>
      <c r="R24" s="15">
        <f t="shared" si="1"/>
        <v>342</v>
      </c>
      <c r="S24" s="65">
        <f t="shared" si="2"/>
        <v>29.166666666666668</v>
      </c>
      <c r="T24" s="13">
        <v>1700</v>
      </c>
      <c r="U24" s="15">
        <f t="shared" si="3"/>
        <v>24.428571428571427</v>
      </c>
      <c r="V24" s="15">
        <f t="shared" si="4"/>
        <v>4.501607717041801</v>
      </c>
      <c r="X24" s="60">
        <v>1519</v>
      </c>
      <c r="Y24" s="60">
        <v>53.6</v>
      </c>
      <c r="Z24" s="15">
        <v>24.3</v>
      </c>
      <c r="AA24" s="15">
        <f t="shared" si="5"/>
        <v>241.20000000000002</v>
      </c>
      <c r="AB24" s="60">
        <v>2800</v>
      </c>
      <c r="AC24" s="15">
        <f t="shared" si="6"/>
        <v>15.878867676102701</v>
      </c>
      <c r="AD24" s="15">
        <f t="shared" si="7"/>
        <v>4.884244372990354</v>
      </c>
    </row>
    <row r="25" spans="2:30" x14ac:dyDescent="0.25">
      <c r="B25" s="4" t="s">
        <v>43</v>
      </c>
      <c r="C25" s="13">
        <f>$C$24/$C$10</f>
        <v>0</v>
      </c>
      <c r="D25" s="6" t="s">
        <v>31</v>
      </c>
      <c r="E25" s="7"/>
      <c r="F25" s="20">
        <f>$C$18*F18</f>
        <v>200</v>
      </c>
      <c r="G25" s="20">
        <f t="shared" ref="G25:K25" si="9">$C$18*G18</f>
        <v>200</v>
      </c>
      <c r="H25" s="20">
        <f t="shared" si="9"/>
        <v>40</v>
      </c>
      <c r="I25" s="20">
        <f t="shared" si="9"/>
        <v>40</v>
      </c>
      <c r="J25" s="20">
        <f t="shared" si="9"/>
        <v>400</v>
      </c>
      <c r="K25" s="20">
        <f t="shared" si="9"/>
        <v>200</v>
      </c>
      <c r="L25" s="3" t="s">
        <v>34</v>
      </c>
      <c r="M25" s="7"/>
      <c r="O25" s="13">
        <v>1700</v>
      </c>
      <c r="P25" s="13">
        <v>86</v>
      </c>
      <c r="Q25" s="15">
        <f t="shared" si="0"/>
        <v>39.090909090909086</v>
      </c>
      <c r="R25" s="15">
        <f t="shared" si="1"/>
        <v>387</v>
      </c>
      <c r="S25" s="65">
        <f t="shared" si="2"/>
        <v>35.416666666666664</v>
      </c>
      <c r="T25" s="13">
        <v>1800</v>
      </c>
      <c r="U25" s="15">
        <f t="shared" si="3"/>
        <v>22.764705882352942</v>
      </c>
      <c r="V25" s="15">
        <f t="shared" si="4"/>
        <v>5.4662379421221861</v>
      </c>
      <c r="X25" s="60"/>
      <c r="Y25" s="60"/>
      <c r="Z25" s="15"/>
      <c r="AA25" s="15"/>
      <c r="AB25" s="60"/>
      <c r="AC25" s="15"/>
      <c r="AD25" s="15"/>
    </row>
    <row r="26" spans="2:30" x14ac:dyDescent="0.25">
      <c r="B26" s="21"/>
      <c r="C26" s="11"/>
      <c r="D26" s="7"/>
      <c r="E26" s="7"/>
      <c r="F26" s="20">
        <f>$C$19*F19</f>
        <v>0</v>
      </c>
      <c r="G26" s="20">
        <f t="shared" ref="G26:K26" si="10">$C$19*G19</f>
        <v>0</v>
      </c>
      <c r="H26" s="20">
        <f t="shared" si="10"/>
        <v>0</v>
      </c>
      <c r="I26" s="20">
        <f t="shared" si="10"/>
        <v>0</v>
      </c>
      <c r="J26" s="20">
        <f t="shared" si="10"/>
        <v>0</v>
      </c>
      <c r="K26" s="20">
        <f t="shared" si="10"/>
        <v>0</v>
      </c>
      <c r="L26" s="3" t="s">
        <v>36</v>
      </c>
      <c r="M26" s="7"/>
      <c r="O26" s="13">
        <v>2050</v>
      </c>
      <c r="P26" s="13">
        <v>95</v>
      </c>
      <c r="Q26" s="15">
        <f t="shared" si="0"/>
        <v>43.18181818181818</v>
      </c>
      <c r="R26" s="15">
        <f t="shared" si="1"/>
        <v>427.5</v>
      </c>
      <c r="S26" s="65">
        <f t="shared" si="2"/>
        <v>42.708333333333336</v>
      </c>
      <c r="T26" s="13">
        <v>1900</v>
      </c>
      <c r="U26" s="15">
        <f t="shared" si="3"/>
        <v>20.853658536585364</v>
      </c>
      <c r="V26" s="15">
        <f t="shared" si="4"/>
        <v>6.591639871382637</v>
      </c>
      <c r="X26" s="60"/>
      <c r="Y26" s="60"/>
      <c r="Z26" s="15"/>
      <c r="AA26" s="15"/>
      <c r="AB26" s="60"/>
      <c r="AC26" s="15"/>
      <c r="AD26" s="15"/>
    </row>
    <row r="27" spans="2:30" x14ac:dyDescent="0.25">
      <c r="B27" s="4" t="s">
        <v>44</v>
      </c>
      <c r="C27" s="3">
        <f>$C$22+$C$24</f>
        <v>0</v>
      </c>
      <c r="D27" s="6" t="s">
        <v>7</v>
      </c>
      <c r="E27" s="7"/>
      <c r="F27" s="20">
        <f>$C$20*F20</f>
        <v>8000</v>
      </c>
      <c r="G27" s="20">
        <f t="shared" ref="G27:K27" si="11">$C$20*G20</f>
        <v>8000</v>
      </c>
      <c r="H27" s="20">
        <f t="shared" si="11"/>
        <v>800</v>
      </c>
      <c r="I27" s="20">
        <f t="shared" si="11"/>
        <v>1600</v>
      </c>
      <c r="J27" s="20">
        <f t="shared" si="11"/>
        <v>1600</v>
      </c>
      <c r="K27" s="20">
        <f t="shared" si="11"/>
        <v>16000</v>
      </c>
      <c r="L27" s="3" t="s">
        <v>38</v>
      </c>
      <c r="M27" s="7"/>
      <c r="O27" s="13">
        <v>2200</v>
      </c>
      <c r="P27" s="13">
        <v>105</v>
      </c>
      <c r="Q27" s="15">
        <f t="shared" si="0"/>
        <v>47.727272727272727</v>
      </c>
      <c r="R27" s="15">
        <f t="shared" si="1"/>
        <v>472.5</v>
      </c>
      <c r="S27" s="65">
        <f t="shared" si="2"/>
        <v>45.833333333333336</v>
      </c>
      <c r="T27" s="13">
        <v>2000</v>
      </c>
      <c r="U27" s="15">
        <f t="shared" si="3"/>
        <v>21.477272727272727</v>
      </c>
      <c r="V27" s="15">
        <f t="shared" si="4"/>
        <v>7.07395498392283</v>
      </c>
      <c r="X27" s="60"/>
      <c r="Y27" s="60"/>
      <c r="Z27" s="15"/>
      <c r="AA27" s="15"/>
      <c r="AB27" s="60"/>
      <c r="AC27" s="15"/>
      <c r="AD27" s="15"/>
    </row>
    <row r="28" spans="2:30" x14ac:dyDescent="0.25">
      <c r="B28" s="4" t="s">
        <v>45</v>
      </c>
      <c r="C28" s="13">
        <f>$C$23+$C$25</f>
        <v>0</v>
      </c>
      <c r="D28" s="6" t="s">
        <v>31</v>
      </c>
      <c r="E28" s="7"/>
      <c r="F28" s="11"/>
      <c r="G28" s="11"/>
      <c r="H28" s="11"/>
      <c r="I28" s="11"/>
      <c r="J28" s="11"/>
      <c r="K28" s="11"/>
      <c r="L28" s="7"/>
      <c r="M28" s="7"/>
      <c r="O28" s="45"/>
      <c r="P28" s="45"/>
      <c r="Q28" s="45"/>
      <c r="R28" s="45"/>
      <c r="S28" s="45"/>
      <c r="T28" s="45"/>
      <c r="U28" s="45"/>
      <c r="V28" s="45"/>
    </row>
    <row r="29" spans="2:30" x14ac:dyDescent="0.25">
      <c r="F29" s="81" t="s">
        <v>52</v>
      </c>
      <c r="G29" s="81"/>
      <c r="H29" s="81"/>
      <c r="I29" s="81"/>
      <c r="J29" s="81"/>
      <c r="K29" s="81"/>
      <c r="O29" s="45"/>
      <c r="P29" s="45"/>
      <c r="Q29" s="45"/>
      <c r="R29" s="45"/>
      <c r="S29" s="45"/>
      <c r="T29" s="45"/>
      <c r="U29" s="45"/>
      <c r="V29" s="45"/>
    </row>
    <row r="30" spans="2:30" x14ac:dyDescent="0.25">
      <c r="B30" s="4" t="s">
        <v>46</v>
      </c>
      <c r="C30" s="13">
        <f>SUM(C17:C20)</f>
        <v>32400</v>
      </c>
      <c r="D30" s="6" t="s">
        <v>31</v>
      </c>
      <c r="E30" s="7"/>
      <c r="F30" s="3" t="s">
        <v>0</v>
      </c>
      <c r="G30" s="3" t="s">
        <v>1</v>
      </c>
      <c r="H30" s="3" t="s">
        <v>2</v>
      </c>
      <c r="I30" s="3" t="s">
        <v>3</v>
      </c>
      <c r="J30" s="3" t="s">
        <v>4</v>
      </c>
      <c r="K30" s="3" t="s">
        <v>5</v>
      </c>
      <c r="L30" s="13" t="s">
        <v>47</v>
      </c>
      <c r="M30" s="11"/>
      <c r="O30" s="45"/>
      <c r="P30" s="45"/>
      <c r="Q30" s="45"/>
      <c r="R30" s="45"/>
      <c r="S30" s="45"/>
      <c r="T30" s="45"/>
      <c r="U30" s="45"/>
      <c r="V30" s="45"/>
    </row>
    <row r="31" spans="2:30" x14ac:dyDescent="0.25">
      <c r="B31" s="4" t="s">
        <v>46</v>
      </c>
      <c r="C31" s="22">
        <f>C30/3600</f>
        <v>9</v>
      </c>
      <c r="D31" s="23" t="s">
        <v>48</v>
      </c>
      <c r="E31" s="7"/>
      <c r="F31" s="24">
        <f>(($O$17)*F24)/3600000</f>
        <v>0.77777777777777779</v>
      </c>
      <c r="G31" s="24">
        <f>(($O$12)*G24)/3600000</f>
        <v>0.27777777777777779</v>
      </c>
      <c r="H31" s="24">
        <f>(($O$14)*H24)/3600000</f>
        <v>3.888888888888889E-2</v>
      </c>
      <c r="I31" s="24">
        <f>(($O$17)*I24)/3600000</f>
        <v>0.15555555555555556</v>
      </c>
      <c r="J31" s="24">
        <f>(($O$16)*J24)/3600000</f>
        <v>0.12222222222222222</v>
      </c>
      <c r="K31" s="24">
        <f>(($O$27*2)*K24)/3600000</f>
        <v>19.555555555555557</v>
      </c>
      <c r="L31" s="25">
        <f>SUM(F31:K31)</f>
        <v>20.927777777777781</v>
      </c>
      <c r="M31" s="3" t="s">
        <v>32</v>
      </c>
      <c r="O31" s="46"/>
      <c r="P31" s="46"/>
      <c r="Q31" s="46"/>
      <c r="R31" s="46"/>
      <c r="S31" s="46"/>
      <c r="T31" s="46"/>
      <c r="U31" s="45"/>
      <c r="V31" s="45"/>
    </row>
    <row r="32" spans="2:30" x14ac:dyDescent="0.25">
      <c r="F32" s="24">
        <f t="shared" ref="F32:F34" si="12">(($O$17)*F25)/3600000</f>
        <v>1.9444444444444445E-2</v>
      </c>
      <c r="G32" s="24">
        <f t="shared" ref="G32:G34" si="13">(($O$12)*G25)/3600000</f>
        <v>6.9444444444444441E-3</v>
      </c>
      <c r="H32" s="24">
        <f t="shared" ref="H32:H34" si="14">(($O$14)*H25)/3600000</f>
        <v>1.9444444444444444E-3</v>
      </c>
      <c r="I32" s="24">
        <f t="shared" ref="I32:I34" si="15">(($O$17)*I25)/3600000</f>
        <v>3.8888888888888888E-3</v>
      </c>
      <c r="J32" s="24">
        <f t="shared" ref="J32:J34" si="16">(($O$16)*J25)/3600000</f>
        <v>3.0555555555555555E-2</v>
      </c>
      <c r="K32" s="24">
        <f t="shared" ref="K32:K34" si="17">(($O$27*2)*K25)/3600000</f>
        <v>0.24444444444444444</v>
      </c>
      <c r="L32" s="25">
        <f t="shared" ref="L32:L34" si="18">SUM(F32:K32)</f>
        <v>0.30722222222222223</v>
      </c>
      <c r="M32" s="3" t="s">
        <v>34</v>
      </c>
      <c r="O32" s="46" t="s">
        <v>59</v>
      </c>
      <c r="P32" s="46">
        <v>720</v>
      </c>
      <c r="Q32" s="46" t="s">
        <v>55</v>
      </c>
      <c r="R32" s="46"/>
      <c r="S32" s="46"/>
      <c r="T32" s="46"/>
      <c r="U32" s="46"/>
      <c r="V32" s="45"/>
    </row>
    <row r="33" spans="2:23" x14ac:dyDescent="0.25">
      <c r="C33" s="67" t="s">
        <v>66</v>
      </c>
      <c r="D33" s="85"/>
      <c r="F33" s="24">
        <f t="shared" si="12"/>
        <v>0</v>
      </c>
      <c r="G33" s="24">
        <f t="shared" si="13"/>
        <v>0</v>
      </c>
      <c r="H33" s="24">
        <f t="shared" si="14"/>
        <v>0</v>
      </c>
      <c r="I33" s="24">
        <f t="shared" si="15"/>
        <v>0</v>
      </c>
      <c r="J33" s="24">
        <f t="shared" si="16"/>
        <v>0</v>
      </c>
      <c r="K33" s="24">
        <f t="shared" si="17"/>
        <v>0</v>
      </c>
      <c r="L33" s="25">
        <f t="shared" si="18"/>
        <v>0</v>
      </c>
      <c r="M33" s="3" t="s">
        <v>36</v>
      </c>
      <c r="O33" s="46"/>
      <c r="P33" s="46"/>
      <c r="Q33" s="30"/>
      <c r="R33" s="30"/>
      <c r="S33" s="30"/>
      <c r="T33" s="46"/>
      <c r="U33" s="47"/>
      <c r="V33" s="45"/>
    </row>
    <row r="34" spans="2:23" x14ac:dyDescent="0.25">
      <c r="B34" s="27"/>
      <c r="C34" s="13" t="s">
        <v>48</v>
      </c>
      <c r="D34" s="13" t="s">
        <v>51</v>
      </c>
      <c r="E34" s="7"/>
      <c r="F34" s="24">
        <f t="shared" si="12"/>
        <v>0.77777777777777779</v>
      </c>
      <c r="G34" s="24">
        <f t="shared" si="13"/>
        <v>0.27777777777777779</v>
      </c>
      <c r="H34" s="24">
        <f t="shared" si="14"/>
        <v>3.888888888888889E-2</v>
      </c>
      <c r="I34" s="24">
        <f t="shared" si="15"/>
        <v>0.15555555555555556</v>
      </c>
      <c r="J34" s="24">
        <f t="shared" si="16"/>
        <v>0.12222222222222222</v>
      </c>
      <c r="K34" s="24">
        <f t="shared" si="17"/>
        <v>19.555555555555557</v>
      </c>
      <c r="L34" s="25">
        <f t="shared" si="18"/>
        <v>20.927777777777781</v>
      </c>
      <c r="M34" s="3" t="s">
        <v>38</v>
      </c>
      <c r="O34" s="46"/>
      <c r="P34" s="30">
        <f>(P32*$C$19)/3600000</f>
        <v>0</v>
      </c>
      <c r="Q34" s="30" t="s">
        <v>47</v>
      </c>
      <c r="R34" s="30"/>
      <c r="S34" s="30"/>
      <c r="T34" s="46"/>
      <c r="U34" s="47"/>
      <c r="V34" s="45"/>
    </row>
    <row r="35" spans="2:23" x14ac:dyDescent="0.25">
      <c r="B35" s="27"/>
      <c r="C35" s="13">
        <v>8</v>
      </c>
      <c r="D35" s="13">
        <v>8</v>
      </c>
      <c r="E35" s="7"/>
      <c r="F35" s="25">
        <f>SUM(F31:F34)</f>
        <v>1.5750000000000002</v>
      </c>
      <c r="G35" s="25">
        <f t="shared" ref="G35:K35" si="19">SUM(G31:G34)</f>
        <v>0.5625</v>
      </c>
      <c r="H35" s="25">
        <f t="shared" si="19"/>
        <v>7.9722222222222222E-2</v>
      </c>
      <c r="I35" s="25">
        <f t="shared" si="19"/>
        <v>0.315</v>
      </c>
      <c r="J35" s="25">
        <f t="shared" si="19"/>
        <v>0.27499999999999997</v>
      </c>
      <c r="K35" s="25">
        <f t="shared" si="19"/>
        <v>39.355555555555554</v>
      </c>
      <c r="L35" s="38">
        <f>SUM(L31:L34)</f>
        <v>42.162777777777784</v>
      </c>
      <c r="M35" s="7"/>
      <c r="O35" s="46"/>
      <c r="P35" s="46"/>
      <c r="Q35" s="30"/>
      <c r="R35" s="30"/>
      <c r="S35" s="30"/>
      <c r="T35" s="46"/>
      <c r="U35" s="47"/>
      <c r="V35" s="45"/>
    </row>
    <row r="36" spans="2:23" x14ac:dyDescent="0.25">
      <c r="B36" s="27"/>
      <c r="C36" s="13">
        <v>12</v>
      </c>
      <c r="D36" s="13">
        <v>17</v>
      </c>
      <c r="E36" s="7"/>
      <c r="F36" s="1">
        <v>350</v>
      </c>
      <c r="G36" s="1">
        <v>125</v>
      </c>
      <c r="H36" s="1">
        <v>175</v>
      </c>
      <c r="I36" s="1">
        <v>350</v>
      </c>
      <c r="J36" s="1">
        <v>275</v>
      </c>
      <c r="K36" s="1">
        <v>775</v>
      </c>
      <c r="L36" s="11" t="s">
        <v>55</v>
      </c>
      <c r="M36" s="7"/>
      <c r="O36" s="46"/>
      <c r="P36" s="46"/>
      <c r="Q36" s="30"/>
      <c r="R36" s="30"/>
      <c r="S36" s="30"/>
      <c r="T36" s="46"/>
      <c r="U36" s="47"/>
      <c r="V36" s="45"/>
    </row>
    <row r="37" spans="2:23" x14ac:dyDescent="0.25">
      <c r="B37" s="27"/>
      <c r="C37" s="13">
        <v>16</v>
      </c>
      <c r="D37" s="13">
        <v>26</v>
      </c>
      <c r="E37" s="7"/>
      <c r="F37" s="30">
        <f>F36/311</f>
        <v>1.1254019292604502</v>
      </c>
      <c r="G37" s="30">
        <f t="shared" ref="G37:K37" si="20">G36/311</f>
        <v>0.40192926045016075</v>
      </c>
      <c r="H37" s="30">
        <f t="shared" si="20"/>
        <v>0.56270096463022512</v>
      </c>
      <c r="I37" s="30">
        <f t="shared" si="20"/>
        <v>1.1254019292604502</v>
      </c>
      <c r="J37" s="30">
        <f t="shared" si="20"/>
        <v>0.88424437299035374</v>
      </c>
      <c r="K37" s="30">
        <f t="shared" si="20"/>
        <v>2.491961414790997</v>
      </c>
      <c r="L37" s="39" t="s">
        <v>56</v>
      </c>
      <c r="M37" s="41"/>
      <c r="O37" s="46"/>
      <c r="P37" s="46"/>
      <c r="Q37" s="30"/>
      <c r="R37" s="30"/>
      <c r="S37" s="30"/>
      <c r="T37" s="46"/>
      <c r="U37" s="47"/>
      <c r="V37" s="45"/>
    </row>
    <row r="38" spans="2:23" x14ac:dyDescent="0.25">
      <c r="B38" s="27"/>
      <c r="C38" s="13">
        <v>18</v>
      </c>
      <c r="D38" s="13">
        <v>31</v>
      </c>
      <c r="E38" s="7"/>
      <c r="F38" s="39"/>
      <c r="G38" s="39"/>
      <c r="H38" s="39"/>
      <c r="I38" s="39"/>
      <c r="J38" s="39"/>
      <c r="K38" s="39"/>
      <c r="L38" s="39"/>
      <c r="M38" s="39"/>
      <c r="O38" s="77" t="s">
        <v>29</v>
      </c>
      <c r="P38" s="77"/>
      <c r="Q38" s="77"/>
      <c r="R38" s="77"/>
      <c r="S38" s="77"/>
      <c r="T38" s="77"/>
      <c r="U38" s="2"/>
      <c r="V38" s="45"/>
    </row>
    <row r="39" spans="2:23" x14ac:dyDescent="0.25">
      <c r="B39" s="27"/>
      <c r="C39" s="28"/>
      <c r="D39" s="29"/>
      <c r="E39" s="7"/>
      <c r="F39" s="42"/>
      <c r="G39" s="42"/>
      <c r="H39" s="42"/>
      <c r="I39" s="42"/>
      <c r="J39" s="42"/>
      <c r="K39" s="42"/>
      <c r="L39" s="43"/>
      <c r="M39" s="39"/>
      <c r="O39" s="3" t="s">
        <v>0</v>
      </c>
      <c r="P39" s="3" t="s">
        <v>1</v>
      </c>
      <c r="Q39" s="3" t="s">
        <v>2</v>
      </c>
      <c r="R39" s="3" t="s">
        <v>3</v>
      </c>
      <c r="S39" s="3" t="s">
        <v>4</v>
      </c>
      <c r="T39" s="3" t="s">
        <v>5</v>
      </c>
      <c r="U39" s="2"/>
      <c r="V39" s="45"/>
    </row>
    <row r="40" spans="2:23" x14ac:dyDescent="0.25">
      <c r="B40" s="27"/>
      <c r="C40" s="30"/>
      <c r="D40" s="29"/>
      <c r="E40" s="7"/>
      <c r="F40" s="42"/>
      <c r="G40" s="42"/>
      <c r="H40" s="42"/>
      <c r="I40" s="42"/>
      <c r="J40" s="42"/>
      <c r="K40" s="42"/>
      <c r="L40" s="43"/>
      <c r="M40" s="39"/>
      <c r="O40" s="12">
        <v>0.1</v>
      </c>
      <c r="P40" s="12">
        <v>0.05</v>
      </c>
      <c r="Q40" s="12">
        <v>0.05</v>
      </c>
      <c r="R40" s="12">
        <v>0.1</v>
      </c>
      <c r="S40" s="12">
        <v>0.1</v>
      </c>
      <c r="T40" s="12">
        <v>1</v>
      </c>
      <c r="U40" s="3" t="s">
        <v>32</v>
      </c>
      <c r="V40" s="45"/>
    </row>
    <row r="41" spans="2:23" x14ac:dyDescent="0.25">
      <c r="B41" s="27"/>
      <c r="C41" s="67" t="s">
        <v>67</v>
      </c>
      <c r="D41" s="85"/>
      <c r="F41" s="42"/>
      <c r="G41" s="42"/>
      <c r="H41" s="42"/>
      <c r="I41" s="42"/>
      <c r="J41" s="42"/>
      <c r="K41" s="42"/>
      <c r="L41" s="43"/>
      <c r="M41" s="39"/>
      <c r="O41" s="12">
        <v>0.1</v>
      </c>
      <c r="P41" s="12">
        <v>0.1</v>
      </c>
      <c r="Q41" s="12">
        <v>0.1</v>
      </c>
      <c r="R41" s="12">
        <v>0.1</v>
      </c>
      <c r="S41" s="12">
        <v>1</v>
      </c>
      <c r="T41" s="12">
        <v>0.1</v>
      </c>
      <c r="U41" s="3" t="s">
        <v>34</v>
      </c>
      <c r="V41" s="45"/>
    </row>
    <row r="42" spans="2:23" x14ac:dyDescent="0.25">
      <c r="B42" s="31"/>
      <c r="C42" s="13" t="s">
        <v>48</v>
      </c>
      <c r="D42" s="13" t="s">
        <v>51</v>
      </c>
      <c r="E42" s="7"/>
      <c r="F42" s="42"/>
      <c r="G42" s="42"/>
      <c r="H42" s="42"/>
      <c r="I42" s="42"/>
      <c r="J42" s="56">
        <v>25</v>
      </c>
      <c r="K42" s="42"/>
      <c r="L42" s="43"/>
      <c r="M42" s="39"/>
      <c r="O42" s="12">
        <v>0.75</v>
      </c>
      <c r="P42" s="12">
        <v>0.1</v>
      </c>
      <c r="Q42" s="12">
        <v>0.1</v>
      </c>
      <c r="R42" s="12">
        <v>0.1</v>
      </c>
      <c r="S42" s="12">
        <v>1</v>
      </c>
      <c r="T42" s="12">
        <v>0.1</v>
      </c>
      <c r="U42" s="3" t="s">
        <v>36</v>
      </c>
      <c r="V42" s="45"/>
    </row>
    <row r="43" spans="2:23" x14ac:dyDescent="0.25">
      <c r="B43" s="31"/>
      <c r="C43" s="13">
        <v>8</v>
      </c>
      <c r="D43" s="13" t="s">
        <v>68</v>
      </c>
      <c r="F43" s="43"/>
      <c r="G43" s="43"/>
      <c r="H43" s="43"/>
      <c r="I43" s="43"/>
      <c r="J43" s="57">
        <v>29.3</v>
      </c>
      <c r="K43" s="43"/>
      <c r="L43" s="44"/>
      <c r="M43" s="41"/>
      <c r="O43" s="12">
        <v>0.1</v>
      </c>
      <c r="P43" s="12">
        <v>0.05</v>
      </c>
      <c r="Q43" s="12">
        <v>0.05</v>
      </c>
      <c r="R43" s="12">
        <v>0.1</v>
      </c>
      <c r="S43" s="12">
        <v>0.1</v>
      </c>
      <c r="T43" s="12">
        <v>1</v>
      </c>
      <c r="U43" s="3" t="s">
        <v>38</v>
      </c>
      <c r="V43" s="45"/>
    </row>
    <row r="44" spans="2:23" x14ac:dyDescent="0.25">
      <c r="B44" s="32"/>
      <c r="C44" s="13">
        <v>12</v>
      </c>
      <c r="D44" s="13">
        <v>7</v>
      </c>
      <c r="F44" s="11"/>
      <c r="G44" s="11"/>
      <c r="H44" s="11"/>
      <c r="I44" s="11"/>
      <c r="J44" s="57">
        <v>33.6</v>
      </c>
      <c r="K44" s="11"/>
      <c r="L44" s="7"/>
      <c r="M44" s="7"/>
      <c r="O44" s="46"/>
      <c r="P44" s="46"/>
      <c r="Q44" s="30"/>
      <c r="R44" s="30"/>
      <c r="S44" s="30"/>
      <c r="T44" s="46"/>
      <c r="U44" s="47"/>
      <c r="V44" s="45"/>
    </row>
    <row r="45" spans="2:23" x14ac:dyDescent="0.25">
      <c r="B45" s="32"/>
      <c r="C45" s="13">
        <v>16</v>
      </c>
      <c r="D45" s="13">
        <v>16</v>
      </c>
      <c r="E45" s="7"/>
      <c r="F45" s="33"/>
      <c r="G45" s="11"/>
      <c r="H45" s="11"/>
      <c r="I45" s="11"/>
      <c r="J45" s="57">
        <v>36</v>
      </c>
      <c r="K45" s="11"/>
      <c r="L45" s="34"/>
      <c r="M45" s="34"/>
      <c r="O45" s="46"/>
      <c r="P45" s="46"/>
      <c r="Q45" s="30"/>
      <c r="R45" s="30"/>
      <c r="S45" s="30"/>
      <c r="T45" s="46"/>
      <c r="U45" s="47"/>
      <c r="V45" s="45"/>
    </row>
    <row r="46" spans="2:23" x14ac:dyDescent="0.25">
      <c r="B46" s="32"/>
      <c r="C46" s="13">
        <v>18</v>
      </c>
      <c r="D46" s="13">
        <v>21</v>
      </c>
      <c r="F46" s="1"/>
      <c r="G46" s="1"/>
      <c r="H46" s="1"/>
      <c r="I46" s="1"/>
      <c r="J46" s="1"/>
      <c r="K46" s="1"/>
      <c r="O46" s="46"/>
      <c r="P46" s="46"/>
      <c r="Q46" s="30"/>
      <c r="R46" s="30"/>
      <c r="S46" s="30"/>
      <c r="T46" s="46"/>
      <c r="U46" s="47"/>
      <c r="V46" s="45"/>
    </row>
    <row r="47" spans="2:23" x14ac:dyDescent="0.25">
      <c r="B47" s="31"/>
      <c r="C47" s="35"/>
      <c r="D47" s="36"/>
      <c r="E47" s="7"/>
      <c r="F47" s="11"/>
      <c r="G47" s="11"/>
      <c r="H47" s="11"/>
      <c r="I47" s="11"/>
      <c r="J47" s="11"/>
      <c r="K47" s="11"/>
      <c r="L47" s="7"/>
      <c r="M47" s="7"/>
      <c r="O47" s="40"/>
      <c r="P47" s="40"/>
      <c r="Q47" s="40"/>
      <c r="R47" s="40"/>
      <c r="S47" s="40"/>
      <c r="T47" s="40"/>
      <c r="U47" s="40"/>
      <c r="V47" s="40"/>
    </row>
    <row r="48" spans="2:23" x14ac:dyDescent="0.25">
      <c r="B48" s="31"/>
      <c r="C48" s="37"/>
      <c r="D48" s="36"/>
      <c r="E48" s="48"/>
      <c r="F48" s="49"/>
      <c r="G48" s="49"/>
      <c r="H48" s="49"/>
      <c r="I48" s="49"/>
      <c r="J48" s="49"/>
      <c r="K48" s="49"/>
      <c r="L48" s="48"/>
      <c r="M48" s="48"/>
      <c r="N48" s="50"/>
      <c r="O48" s="50"/>
      <c r="P48" s="50"/>
      <c r="Q48" s="50"/>
      <c r="R48" s="50"/>
      <c r="S48" s="50"/>
      <c r="T48" s="50"/>
      <c r="U48" s="50"/>
      <c r="V48" s="50"/>
      <c r="W48" s="50"/>
    </row>
    <row r="49" spans="2:23" x14ac:dyDescent="0.25">
      <c r="B49" s="32"/>
      <c r="C49" s="37"/>
      <c r="D49" s="36"/>
      <c r="E49" s="48"/>
      <c r="F49" s="48"/>
      <c r="G49" s="48"/>
      <c r="H49" s="48"/>
      <c r="I49" s="48"/>
      <c r="J49" s="48"/>
      <c r="K49" s="48"/>
      <c r="L49" s="48"/>
      <c r="M49" s="48"/>
      <c r="N49" s="50"/>
      <c r="O49" s="50"/>
      <c r="P49" s="50"/>
      <c r="Q49" s="50"/>
      <c r="R49" s="50"/>
      <c r="S49" s="50"/>
      <c r="T49" s="50"/>
      <c r="U49" s="50"/>
      <c r="V49" s="50"/>
      <c r="W49" s="50"/>
    </row>
    <row r="50" spans="2:23" x14ac:dyDescent="0.25">
      <c r="B50" s="31"/>
      <c r="C50" s="35"/>
      <c r="D50" s="36"/>
      <c r="E50" s="29"/>
      <c r="F50" s="52"/>
      <c r="G50" s="52"/>
      <c r="H50" s="52"/>
      <c r="I50" s="52"/>
      <c r="J50" s="52"/>
      <c r="K50" s="52"/>
      <c r="L50" s="29"/>
      <c r="M50" s="29"/>
      <c r="N50" s="54"/>
      <c r="O50" s="52"/>
      <c r="P50" s="52"/>
      <c r="Q50" s="52"/>
      <c r="R50" s="52"/>
      <c r="S50" s="52"/>
      <c r="T50" s="52"/>
      <c r="U50" s="54"/>
      <c r="V50" s="54"/>
      <c r="W50" s="50"/>
    </row>
    <row r="51" spans="2:23" x14ac:dyDescent="0.25">
      <c r="E51" s="48"/>
      <c r="F51" s="52"/>
      <c r="G51" s="52"/>
      <c r="H51" s="52"/>
      <c r="I51" s="52"/>
      <c r="J51" s="52"/>
      <c r="K51" s="52"/>
      <c r="L51" s="10"/>
      <c r="M51" s="10"/>
      <c r="N51" s="54"/>
      <c r="O51" s="52"/>
      <c r="P51" s="52"/>
      <c r="Q51" s="52"/>
      <c r="R51" s="52"/>
      <c r="S51" s="52"/>
      <c r="T51" s="52"/>
      <c r="U51" s="10"/>
      <c r="V51" s="52"/>
      <c r="W51" s="50"/>
    </row>
    <row r="52" spans="2:23" x14ac:dyDescent="0.25">
      <c r="E52" s="48"/>
      <c r="F52" s="53"/>
      <c r="G52" s="53"/>
      <c r="H52" s="53"/>
      <c r="I52" s="53"/>
      <c r="J52" s="53"/>
      <c r="K52" s="53"/>
      <c r="L52" s="34"/>
      <c r="M52" s="52"/>
      <c r="N52" s="54"/>
      <c r="O52" s="10"/>
      <c r="P52" s="10"/>
      <c r="Q52" s="51"/>
      <c r="R52" s="51"/>
      <c r="S52" s="51"/>
      <c r="T52" s="10"/>
      <c r="U52" s="51"/>
      <c r="V52" s="51"/>
      <c r="W52" s="50"/>
    </row>
    <row r="53" spans="2:23" x14ac:dyDescent="0.25">
      <c r="E53" s="48"/>
      <c r="F53" s="53"/>
      <c r="G53" s="53"/>
      <c r="H53" s="53"/>
      <c r="I53" s="53"/>
      <c r="J53" s="53"/>
      <c r="K53" s="53"/>
      <c r="L53" s="34"/>
      <c r="M53" s="52"/>
      <c r="N53" s="54"/>
      <c r="O53" s="10"/>
      <c r="P53" s="10"/>
      <c r="Q53" s="51"/>
      <c r="R53" s="51"/>
      <c r="S53" s="51"/>
      <c r="T53" s="10"/>
      <c r="U53" s="51"/>
      <c r="V53" s="51"/>
      <c r="W53" s="50"/>
    </row>
    <row r="54" spans="2:23" x14ac:dyDescent="0.25">
      <c r="E54" s="48"/>
      <c r="F54" s="53"/>
      <c r="G54" s="53"/>
      <c r="H54" s="53"/>
      <c r="I54" s="53"/>
      <c r="J54" s="53"/>
      <c r="K54" s="53"/>
      <c r="L54" s="34"/>
      <c r="M54" s="52"/>
      <c r="N54" s="54"/>
      <c r="O54" s="10"/>
      <c r="P54" s="10"/>
      <c r="Q54" s="51"/>
      <c r="R54" s="51"/>
      <c r="S54" s="51"/>
      <c r="T54" s="10"/>
      <c r="U54" s="51"/>
      <c r="V54" s="51"/>
      <c r="W54" s="50"/>
    </row>
    <row r="55" spans="2:23" x14ac:dyDescent="0.25">
      <c r="E55" s="48"/>
      <c r="F55" s="53"/>
      <c r="G55" s="53"/>
      <c r="H55" s="53"/>
      <c r="I55" s="53"/>
      <c r="J55" s="53"/>
      <c r="K55" s="53"/>
      <c r="L55" s="34"/>
      <c r="M55" s="52"/>
      <c r="N55" s="54"/>
      <c r="O55" s="10"/>
      <c r="P55" s="10"/>
      <c r="Q55" s="51"/>
      <c r="R55" s="51"/>
      <c r="S55" s="51"/>
      <c r="T55" s="10"/>
      <c r="U55" s="51"/>
      <c r="V55" s="51"/>
      <c r="W55" s="50"/>
    </row>
    <row r="56" spans="2:23" x14ac:dyDescent="0.25">
      <c r="E56" s="48"/>
      <c r="F56" s="34"/>
      <c r="G56" s="34"/>
      <c r="H56" s="34"/>
      <c r="I56" s="34"/>
      <c r="J56" s="34"/>
      <c r="K56" s="34"/>
      <c r="L56" s="34"/>
      <c r="M56" s="29"/>
      <c r="N56" s="54"/>
      <c r="O56" s="10"/>
      <c r="P56" s="10"/>
      <c r="Q56" s="51"/>
      <c r="R56" s="51"/>
      <c r="S56" s="51"/>
      <c r="T56" s="10"/>
      <c r="U56" s="51"/>
      <c r="V56" s="51"/>
      <c r="W56" s="50"/>
    </row>
    <row r="57" spans="2:23" x14ac:dyDescent="0.25">
      <c r="E57" s="48"/>
      <c r="F57" s="10"/>
      <c r="G57" s="10"/>
      <c r="H57" s="10"/>
      <c r="I57" s="10"/>
      <c r="J57" s="10"/>
      <c r="K57" s="10"/>
      <c r="L57" s="29"/>
      <c r="M57" s="29"/>
      <c r="N57" s="54"/>
      <c r="O57" s="10"/>
      <c r="P57" s="10"/>
      <c r="Q57" s="51"/>
      <c r="R57" s="51"/>
      <c r="S57" s="51"/>
      <c r="T57" s="10"/>
      <c r="U57" s="51"/>
      <c r="V57" s="51"/>
      <c r="W57" s="50"/>
    </row>
    <row r="58" spans="2:23" x14ac:dyDescent="0.25">
      <c r="E58" s="48"/>
      <c r="F58" s="29"/>
      <c r="G58" s="29"/>
      <c r="H58" s="29"/>
      <c r="I58" s="29"/>
      <c r="J58" s="29"/>
      <c r="K58" s="29"/>
      <c r="L58" s="29"/>
      <c r="M58" s="29"/>
      <c r="N58" s="54"/>
      <c r="O58" s="10"/>
      <c r="P58" s="10"/>
      <c r="Q58" s="51"/>
      <c r="R58" s="51"/>
      <c r="S58" s="51"/>
      <c r="T58" s="10"/>
      <c r="U58" s="51"/>
      <c r="V58" s="51"/>
      <c r="W58" s="50"/>
    </row>
    <row r="59" spans="2:23" x14ac:dyDescent="0.25">
      <c r="E59" s="48"/>
      <c r="F59" s="29"/>
      <c r="G59" s="29"/>
      <c r="H59" s="29"/>
      <c r="I59" s="29"/>
      <c r="J59" s="29"/>
      <c r="K59" s="29"/>
      <c r="L59" s="29"/>
      <c r="M59" s="29"/>
      <c r="N59" s="54"/>
      <c r="O59" s="10"/>
      <c r="P59" s="10"/>
      <c r="Q59" s="51"/>
      <c r="R59" s="51"/>
      <c r="S59" s="51"/>
      <c r="T59" s="10"/>
      <c r="U59" s="51"/>
      <c r="V59" s="51"/>
      <c r="W59" s="50"/>
    </row>
    <row r="60" spans="2:23" x14ac:dyDescent="0.25">
      <c r="E60" s="48"/>
      <c r="F60" s="29"/>
      <c r="G60" s="29"/>
      <c r="H60" s="29"/>
      <c r="I60" s="29"/>
      <c r="J60" s="29"/>
      <c r="K60" s="29"/>
      <c r="L60" s="29"/>
      <c r="M60" s="29"/>
      <c r="N60" s="54"/>
      <c r="O60" s="10"/>
      <c r="P60" s="10"/>
      <c r="Q60" s="51"/>
      <c r="R60" s="51"/>
      <c r="S60" s="51"/>
      <c r="T60" s="10"/>
      <c r="U60" s="51"/>
      <c r="V60" s="51"/>
      <c r="W60" s="50"/>
    </row>
    <row r="61" spans="2:23" x14ac:dyDescent="0.25">
      <c r="E61" s="48"/>
      <c r="F61" s="29"/>
      <c r="G61" s="29"/>
      <c r="H61" s="29"/>
      <c r="I61" s="29"/>
      <c r="J61" s="29"/>
      <c r="K61" s="29"/>
      <c r="L61" s="29"/>
      <c r="M61" s="29"/>
      <c r="N61" s="54"/>
      <c r="O61" s="10"/>
      <c r="P61" s="10"/>
      <c r="Q61" s="51"/>
      <c r="R61" s="51"/>
      <c r="S61" s="51"/>
      <c r="T61" s="10"/>
      <c r="U61" s="51"/>
      <c r="V61" s="51"/>
      <c r="W61" s="50"/>
    </row>
    <row r="62" spans="2:23" x14ac:dyDescent="0.25">
      <c r="E62" s="48"/>
      <c r="F62" s="29"/>
      <c r="G62" s="29"/>
      <c r="H62" s="29"/>
      <c r="I62" s="29"/>
      <c r="J62" s="29"/>
      <c r="K62" s="29"/>
      <c r="L62" s="29"/>
      <c r="M62" s="29"/>
      <c r="N62" s="54"/>
      <c r="O62" s="10"/>
      <c r="P62" s="10"/>
      <c r="Q62" s="51"/>
      <c r="R62" s="51"/>
      <c r="S62" s="51"/>
      <c r="T62" s="10"/>
      <c r="U62" s="51"/>
      <c r="V62" s="51"/>
      <c r="W62" s="50"/>
    </row>
    <row r="63" spans="2:23" x14ac:dyDescent="0.25">
      <c r="E63" s="48"/>
      <c r="F63" s="29"/>
      <c r="G63" s="29"/>
      <c r="H63" s="29"/>
      <c r="I63" s="29"/>
      <c r="J63" s="29"/>
      <c r="K63" s="29"/>
      <c r="L63" s="29"/>
      <c r="M63" s="29"/>
      <c r="N63" s="54"/>
      <c r="O63" s="10"/>
      <c r="P63" s="10"/>
      <c r="Q63" s="51"/>
      <c r="R63" s="51"/>
      <c r="S63" s="51"/>
      <c r="T63" s="10"/>
      <c r="U63" s="51"/>
      <c r="V63" s="51"/>
      <c r="W63" s="50"/>
    </row>
    <row r="64" spans="2:23" x14ac:dyDescent="0.25">
      <c r="E64" s="48"/>
      <c r="F64" s="29"/>
      <c r="G64" s="29"/>
      <c r="H64" s="29"/>
      <c r="I64" s="29"/>
      <c r="J64" s="29"/>
      <c r="K64" s="29"/>
      <c r="L64" s="29"/>
      <c r="M64" s="29"/>
      <c r="N64" s="54"/>
      <c r="O64" s="10"/>
      <c r="P64" s="10"/>
      <c r="Q64" s="51"/>
      <c r="R64" s="51"/>
      <c r="S64" s="51"/>
      <c r="T64" s="10"/>
      <c r="U64" s="51"/>
      <c r="V64" s="51"/>
      <c r="W64" s="50"/>
    </row>
    <row r="65" spans="5:23" x14ac:dyDescent="0.25">
      <c r="E65" s="48"/>
      <c r="F65" s="29"/>
      <c r="G65" s="29"/>
      <c r="H65" s="29"/>
      <c r="I65" s="29"/>
      <c r="J65" s="29"/>
      <c r="K65" s="29"/>
      <c r="L65" s="29"/>
      <c r="M65" s="29"/>
      <c r="N65" s="54"/>
      <c r="O65" s="10"/>
      <c r="P65" s="10"/>
      <c r="Q65" s="51"/>
      <c r="R65" s="51"/>
      <c r="S65" s="51"/>
      <c r="T65" s="10"/>
      <c r="U65" s="51"/>
      <c r="V65" s="51"/>
      <c r="W65" s="50"/>
    </row>
    <row r="66" spans="5:23" x14ac:dyDescent="0.25">
      <c r="E66" s="48"/>
      <c r="F66" s="29"/>
      <c r="G66" s="29"/>
      <c r="H66" s="29"/>
      <c r="I66" s="29"/>
      <c r="J66" s="29"/>
      <c r="K66" s="29"/>
      <c r="L66" s="29"/>
      <c r="M66" s="29"/>
      <c r="N66" s="54"/>
      <c r="O66" s="10"/>
      <c r="P66" s="10"/>
      <c r="Q66" s="51"/>
      <c r="R66" s="51"/>
      <c r="S66" s="51"/>
      <c r="T66" s="10"/>
      <c r="U66" s="51"/>
      <c r="V66" s="51"/>
      <c r="W66" s="50"/>
    </row>
    <row r="67" spans="5:23" x14ac:dyDescent="0.25">
      <c r="E67" s="48"/>
      <c r="F67" s="29"/>
      <c r="G67" s="29"/>
      <c r="H67" s="29"/>
      <c r="I67" s="29"/>
      <c r="J67" s="29"/>
      <c r="K67" s="29"/>
      <c r="L67" s="29"/>
      <c r="M67" s="29"/>
      <c r="N67" s="54"/>
      <c r="O67" s="10"/>
      <c r="P67" s="10"/>
      <c r="Q67" s="51"/>
      <c r="R67" s="51"/>
      <c r="S67" s="51"/>
      <c r="T67" s="10"/>
      <c r="U67" s="51"/>
      <c r="V67" s="51"/>
      <c r="W67" s="50"/>
    </row>
    <row r="68" spans="5:23" x14ac:dyDescent="0.25">
      <c r="E68" s="48"/>
      <c r="F68" s="29"/>
      <c r="G68" s="29"/>
      <c r="H68" s="29"/>
      <c r="I68" s="29"/>
      <c r="J68" s="29"/>
      <c r="K68" s="29"/>
      <c r="L68" s="29"/>
      <c r="M68" s="29"/>
      <c r="N68" s="54"/>
      <c r="O68" s="10"/>
      <c r="P68" s="10"/>
      <c r="Q68" s="51"/>
      <c r="R68" s="51"/>
      <c r="S68" s="51"/>
      <c r="T68" s="10"/>
      <c r="U68" s="51"/>
      <c r="V68" s="51"/>
      <c r="W68" s="50"/>
    </row>
    <row r="69" spans="5:23" x14ac:dyDescent="0.25">
      <c r="E69" s="48"/>
      <c r="F69" s="48"/>
      <c r="G69" s="48"/>
      <c r="H69" s="48"/>
      <c r="I69" s="48"/>
      <c r="J69" s="48"/>
      <c r="K69" s="48"/>
      <c r="L69" s="48"/>
      <c r="M69" s="48"/>
      <c r="N69" s="50"/>
      <c r="O69" s="10"/>
      <c r="P69" s="10"/>
      <c r="Q69" s="10"/>
      <c r="R69" s="10"/>
      <c r="S69" s="51"/>
      <c r="T69" s="10"/>
      <c r="U69" s="10"/>
      <c r="V69" s="50"/>
      <c r="W69" s="50"/>
    </row>
    <row r="70" spans="5:23" x14ac:dyDescent="0.25">
      <c r="O70" s="11"/>
      <c r="P70" s="11"/>
      <c r="Q70" s="11"/>
      <c r="R70" s="11"/>
      <c r="S70" s="33"/>
      <c r="T70" s="11"/>
      <c r="U70" s="11"/>
    </row>
    <row r="71" spans="5:23" x14ac:dyDescent="0.25">
      <c r="O71" s="11"/>
      <c r="P71" s="11"/>
      <c r="Q71" s="11"/>
      <c r="R71" s="11"/>
      <c r="S71" s="33"/>
      <c r="T71" s="11"/>
      <c r="U71" s="11"/>
    </row>
    <row r="72" spans="5:23" x14ac:dyDescent="0.25">
      <c r="O72" s="11"/>
      <c r="P72" s="11"/>
      <c r="Q72" s="11"/>
      <c r="R72" s="11"/>
      <c r="S72" s="33"/>
      <c r="T72" s="11"/>
      <c r="U72" s="11"/>
    </row>
    <row r="73" spans="5:23" x14ac:dyDescent="0.25">
      <c r="O73" s="11"/>
      <c r="P73" s="11"/>
      <c r="Q73" s="11"/>
      <c r="R73" s="11"/>
      <c r="S73" s="33"/>
      <c r="T73" s="11"/>
      <c r="U73" s="11"/>
    </row>
    <row r="74" spans="5:23" x14ac:dyDescent="0.25">
      <c r="O74" s="11"/>
      <c r="P74" s="11"/>
      <c r="Q74" s="11"/>
      <c r="R74" s="11"/>
      <c r="S74" s="11"/>
      <c r="T74" s="11"/>
      <c r="U74" s="11"/>
    </row>
    <row r="75" spans="5:23" x14ac:dyDescent="0.25">
      <c r="O75" s="21"/>
      <c r="P75" s="21"/>
      <c r="Q75" s="21"/>
      <c r="R75" s="21"/>
      <c r="S75" s="21"/>
      <c r="T75" s="21"/>
      <c r="U75" s="21"/>
    </row>
    <row r="76" spans="5:23" x14ac:dyDescent="0.25">
      <c r="O76" s="21"/>
      <c r="P76" s="21"/>
      <c r="Q76" s="21"/>
      <c r="R76" s="21"/>
      <c r="S76" s="21"/>
      <c r="T76" s="21"/>
      <c r="U76" s="21"/>
    </row>
  </sheetData>
  <mergeCells count="9">
    <mergeCell ref="C33:D33"/>
    <mergeCell ref="C41:D41"/>
    <mergeCell ref="O9:T9"/>
    <mergeCell ref="O38:T38"/>
    <mergeCell ref="F3:K3"/>
    <mergeCell ref="F15:K15"/>
    <mergeCell ref="F22:K22"/>
    <mergeCell ref="F29:K29"/>
    <mergeCell ref="X9:AD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A77A-CB1E-4AE5-BCC8-7A9DA067CC9A}">
  <dimension ref="A5:K43"/>
  <sheetViews>
    <sheetView tabSelected="1" workbookViewId="0">
      <selection activeCell="G24" sqref="G24"/>
    </sheetView>
  </sheetViews>
  <sheetFormatPr defaultRowHeight="15" x14ac:dyDescent="0.25"/>
  <cols>
    <col min="1" max="1" width="11.85546875" customWidth="1"/>
    <col min="2" max="2" width="17.42578125" customWidth="1"/>
    <col min="3" max="3" width="9.5703125" customWidth="1"/>
    <col min="4" max="4" width="10.85546875" customWidth="1"/>
    <col min="5" max="5" width="8.140625" customWidth="1"/>
    <col min="6" max="6" width="7.42578125" customWidth="1"/>
    <col min="7" max="7" width="8.7109375" customWidth="1"/>
    <col min="8" max="8" width="8.140625" customWidth="1"/>
    <col min="9" max="9" width="9.7109375" customWidth="1"/>
    <col min="10" max="10" width="9" customWidth="1"/>
    <col min="11" max="11" width="9.140625" style="1"/>
  </cols>
  <sheetData>
    <row r="5" spans="1:11" s="61" customFormat="1" ht="53.25" customHeight="1" x14ac:dyDescent="0.25">
      <c r="C5" s="62" t="s">
        <v>71</v>
      </c>
      <c r="D5" s="62" t="s">
        <v>92</v>
      </c>
      <c r="E5" s="62" t="s">
        <v>84</v>
      </c>
      <c r="F5" s="62" t="s">
        <v>86</v>
      </c>
      <c r="G5" s="62" t="s">
        <v>72</v>
      </c>
      <c r="H5" s="62" t="s">
        <v>73</v>
      </c>
      <c r="I5" s="62" t="s">
        <v>74</v>
      </c>
      <c r="J5" s="62" t="s">
        <v>75</v>
      </c>
      <c r="K5" s="62" t="s">
        <v>87</v>
      </c>
    </row>
    <row r="6" spans="1:11" x14ac:dyDescent="0.25">
      <c r="A6" s="4" t="s">
        <v>76</v>
      </c>
      <c r="B6" s="4" t="s">
        <v>77</v>
      </c>
      <c r="C6" s="58" t="s">
        <v>78</v>
      </c>
      <c r="D6" s="58" t="s">
        <v>78</v>
      </c>
      <c r="E6" s="58"/>
      <c r="F6" s="58"/>
      <c r="G6" s="58" t="s">
        <v>78</v>
      </c>
      <c r="H6" s="58"/>
      <c r="I6" s="58"/>
      <c r="J6" s="58"/>
      <c r="K6" s="63"/>
    </row>
    <row r="7" spans="1:11" x14ac:dyDescent="0.25">
      <c r="A7" s="4" t="s">
        <v>76</v>
      </c>
      <c r="B7" s="4" t="s">
        <v>79</v>
      </c>
      <c r="C7" s="58"/>
      <c r="D7" s="58" t="s">
        <v>78</v>
      </c>
      <c r="E7" s="58"/>
      <c r="F7" s="58"/>
      <c r="G7" s="58"/>
      <c r="H7" s="58"/>
      <c r="I7" s="58"/>
      <c r="J7" s="58"/>
      <c r="K7" s="63"/>
    </row>
    <row r="8" spans="1:11" x14ac:dyDescent="0.25">
      <c r="A8" s="4" t="s">
        <v>80</v>
      </c>
      <c r="B8" s="4" t="s">
        <v>81</v>
      </c>
      <c r="C8" s="58"/>
      <c r="D8" s="58"/>
      <c r="E8" s="58" t="s">
        <v>78</v>
      </c>
      <c r="F8" s="58" t="s">
        <v>78</v>
      </c>
      <c r="G8" s="58"/>
      <c r="H8" s="58"/>
      <c r="I8" s="58"/>
      <c r="J8" s="58" t="s">
        <v>78</v>
      </c>
      <c r="K8" s="63"/>
    </row>
    <row r="9" spans="1:11" x14ac:dyDescent="0.25">
      <c r="A9" s="4" t="s">
        <v>80</v>
      </c>
      <c r="B9" s="4" t="s">
        <v>82</v>
      </c>
      <c r="C9" s="58"/>
      <c r="D9" s="58"/>
      <c r="E9" s="58"/>
      <c r="F9" s="58"/>
      <c r="G9" s="58"/>
      <c r="H9" s="58"/>
      <c r="I9" s="58" t="s">
        <v>100</v>
      </c>
      <c r="J9" s="58"/>
      <c r="K9" s="63"/>
    </row>
    <row r="10" spans="1:11" x14ac:dyDescent="0.25">
      <c r="A10" s="4" t="s">
        <v>102</v>
      </c>
      <c r="B10" s="4" t="s">
        <v>103</v>
      </c>
      <c r="C10" s="58"/>
      <c r="D10" s="58"/>
      <c r="E10" s="58"/>
      <c r="F10" s="58"/>
      <c r="G10" s="58"/>
      <c r="H10" s="58"/>
      <c r="I10" s="58"/>
      <c r="J10" s="58"/>
      <c r="K10" s="63" t="s">
        <v>78</v>
      </c>
    </row>
    <row r="11" spans="1:11" x14ac:dyDescent="0.25">
      <c r="A11" s="4"/>
      <c r="B11" s="4"/>
      <c r="C11" s="58"/>
      <c r="D11" s="58"/>
      <c r="E11" s="58"/>
      <c r="F11" s="58"/>
      <c r="G11" s="58"/>
      <c r="H11" s="58"/>
      <c r="I11" s="58"/>
      <c r="J11" s="58"/>
      <c r="K11" s="63"/>
    </row>
    <row r="12" spans="1:11" x14ac:dyDescent="0.25">
      <c r="A12" s="4"/>
      <c r="B12" s="4"/>
      <c r="C12" s="58"/>
      <c r="D12" s="58"/>
      <c r="E12" s="58"/>
      <c r="F12" s="58"/>
      <c r="G12" s="58"/>
      <c r="H12" s="58"/>
      <c r="I12" s="58"/>
      <c r="J12" s="58"/>
      <c r="K12" s="63"/>
    </row>
    <row r="13" spans="1:11" x14ac:dyDescent="0.25">
      <c r="C13" s="1"/>
      <c r="D13" s="1"/>
      <c r="E13" s="1"/>
      <c r="F13" s="1"/>
      <c r="G13" s="1"/>
      <c r="H13" s="1"/>
      <c r="I13" s="1"/>
      <c r="J13" s="1"/>
    </row>
    <row r="14" spans="1:11" x14ac:dyDescent="0.25">
      <c r="C14" s="1"/>
      <c r="D14" s="1"/>
      <c r="E14" s="1"/>
      <c r="F14" s="1"/>
      <c r="G14" s="1"/>
      <c r="H14" s="1"/>
      <c r="I14" s="1"/>
      <c r="J14" s="1"/>
    </row>
    <row r="15" spans="1:11" x14ac:dyDescent="0.25">
      <c r="C15" s="1"/>
      <c r="D15" s="1"/>
      <c r="E15" s="1"/>
      <c r="F15" s="1"/>
      <c r="G15" s="1"/>
      <c r="H15" s="1"/>
      <c r="I15" s="1"/>
      <c r="J15" s="1"/>
    </row>
    <row r="16" spans="1:11" x14ac:dyDescent="0.25">
      <c r="C16" s="1"/>
      <c r="D16" s="1"/>
      <c r="E16" s="1"/>
      <c r="F16" s="1"/>
      <c r="G16" s="1"/>
      <c r="H16" s="1"/>
      <c r="I16" s="1"/>
      <c r="J16" s="1"/>
    </row>
    <row r="17" spans="3:10" x14ac:dyDescent="0.25">
      <c r="C17" s="1"/>
      <c r="D17" s="1"/>
      <c r="E17" s="1"/>
      <c r="F17" s="1"/>
      <c r="G17" s="1"/>
      <c r="H17" s="1"/>
      <c r="I17" s="1"/>
      <c r="J17" s="1"/>
    </row>
    <row r="18" spans="3:10" x14ac:dyDescent="0.25">
      <c r="C18" s="1"/>
      <c r="D18" s="1"/>
      <c r="E18" s="1"/>
      <c r="F18" s="1"/>
      <c r="G18" s="1"/>
      <c r="H18" s="1"/>
      <c r="I18" s="1"/>
      <c r="J18" s="1"/>
    </row>
    <row r="19" spans="3:10" x14ac:dyDescent="0.25">
      <c r="C19" s="1"/>
      <c r="D19" s="1"/>
      <c r="E19" s="1"/>
      <c r="F19" s="1"/>
      <c r="G19" s="1"/>
      <c r="H19" s="1"/>
      <c r="I19" s="1"/>
      <c r="J19" s="1"/>
    </row>
    <row r="20" spans="3:10" x14ac:dyDescent="0.25">
      <c r="C20" s="1"/>
      <c r="D20" s="1"/>
      <c r="E20" s="1"/>
      <c r="F20" s="1"/>
      <c r="G20" s="1"/>
      <c r="H20" s="1"/>
      <c r="I20" s="1"/>
      <c r="J20" s="1"/>
    </row>
    <row r="21" spans="3:10" x14ac:dyDescent="0.25">
      <c r="C21" s="1"/>
      <c r="D21" s="1"/>
      <c r="E21" s="1"/>
      <c r="F21" s="1"/>
      <c r="G21" s="1"/>
      <c r="H21" s="1"/>
      <c r="I21" s="1"/>
      <c r="J21" s="1"/>
    </row>
    <row r="22" spans="3:10" x14ac:dyDescent="0.25">
      <c r="C22" s="1"/>
      <c r="D22" s="1"/>
      <c r="E22" s="1"/>
      <c r="F22" s="1"/>
      <c r="G22" s="1"/>
      <c r="H22" s="1"/>
      <c r="I22" s="1"/>
      <c r="J22" s="1"/>
    </row>
    <row r="23" spans="3:10" x14ac:dyDescent="0.25">
      <c r="C23" s="1"/>
      <c r="D23" s="1"/>
      <c r="E23" s="1"/>
      <c r="F23" s="1"/>
      <c r="G23" s="1"/>
      <c r="H23" s="1"/>
      <c r="I23" s="1"/>
      <c r="J23" s="1"/>
    </row>
    <row r="24" spans="3:10" x14ac:dyDescent="0.25">
      <c r="C24" s="1"/>
      <c r="D24" s="1"/>
      <c r="E24" s="1"/>
      <c r="F24" s="1"/>
      <c r="G24" s="1"/>
      <c r="H24" s="1"/>
      <c r="I24" s="1"/>
      <c r="J24" s="1"/>
    </row>
    <row r="25" spans="3:10" x14ac:dyDescent="0.25">
      <c r="C25" s="1"/>
      <c r="D25" s="1"/>
      <c r="E25" s="1"/>
      <c r="F25" s="1"/>
      <c r="G25" s="1"/>
      <c r="H25" s="1"/>
      <c r="I25" s="1"/>
      <c r="J25" s="1"/>
    </row>
    <row r="26" spans="3:10" x14ac:dyDescent="0.25">
      <c r="C26" s="1"/>
      <c r="D26" s="1"/>
      <c r="E26" s="1"/>
      <c r="F26" s="1"/>
      <c r="G26" s="1"/>
      <c r="H26" s="1"/>
      <c r="I26" s="1"/>
      <c r="J26" s="1"/>
    </row>
    <row r="27" spans="3:10" x14ac:dyDescent="0.25">
      <c r="C27" s="1"/>
      <c r="D27" s="1"/>
      <c r="E27" s="1"/>
      <c r="F27" s="1"/>
      <c r="G27" s="1"/>
      <c r="H27" s="1"/>
      <c r="I27" s="1"/>
      <c r="J27" s="1"/>
    </row>
    <row r="28" spans="3:10" x14ac:dyDescent="0.25">
      <c r="C28" s="1"/>
      <c r="D28" s="1"/>
      <c r="E28" s="1"/>
      <c r="F28" s="1"/>
      <c r="G28" s="1"/>
      <c r="H28" s="1"/>
      <c r="I28" s="1"/>
      <c r="J28" s="1"/>
    </row>
    <row r="29" spans="3:10" x14ac:dyDescent="0.25">
      <c r="C29" s="1"/>
      <c r="D29" s="1"/>
      <c r="E29" s="1"/>
      <c r="F29" s="1"/>
      <c r="G29" s="1"/>
      <c r="H29" s="1"/>
      <c r="I29" s="1"/>
      <c r="J29" s="1"/>
    </row>
    <row r="30" spans="3:10" x14ac:dyDescent="0.25">
      <c r="C30" s="1"/>
      <c r="D30" s="1"/>
      <c r="E30" s="1"/>
      <c r="F30" s="1"/>
      <c r="G30" s="1"/>
      <c r="H30" s="1"/>
      <c r="I30" s="1"/>
      <c r="J30" s="1"/>
    </row>
    <row r="31" spans="3:10" x14ac:dyDescent="0.25">
      <c r="C31" s="1"/>
      <c r="D31" s="1"/>
      <c r="E31" s="1"/>
      <c r="F31" s="1"/>
      <c r="G31" s="1"/>
      <c r="H31" s="1"/>
      <c r="I31" s="1"/>
      <c r="J31" s="1"/>
    </row>
    <row r="32" spans="3:10" x14ac:dyDescent="0.25">
      <c r="C32" s="1"/>
      <c r="D32" s="1"/>
      <c r="E32" s="1"/>
      <c r="F32" s="1"/>
      <c r="G32" s="1"/>
      <c r="H32" s="1"/>
      <c r="I32" s="1"/>
      <c r="J32" s="1"/>
    </row>
    <row r="33" spans="3:10" x14ac:dyDescent="0.25">
      <c r="C33" s="1"/>
      <c r="D33" s="1"/>
      <c r="E33" s="1"/>
      <c r="F33" s="1"/>
      <c r="G33" s="1"/>
      <c r="H33" s="1"/>
      <c r="I33" s="1"/>
      <c r="J33" s="1"/>
    </row>
    <row r="34" spans="3:10" x14ac:dyDescent="0.25">
      <c r="C34" s="1"/>
      <c r="D34" s="1"/>
      <c r="E34" s="1"/>
      <c r="F34" s="1"/>
      <c r="G34" s="1"/>
      <c r="H34" s="1"/>
      <c r="I34" s="1"/>
      <c r="J34" s="1"/>
    </row>
    <row r="35" spans="3:10" x14ac:dyDescent="0.25">
      <c r="C35" s="1"/>
      <c r="D35" s="1"/>
      <c r="E35" s="1"/>
      <c r="F35" s="1"/>
      <c r="G35" s="1"/>
      <c r="H35" s="1"/>
      <c r="I35" s="1"/>
      <c r="J35" s="1"/>
    </row>
    <row r="36" spans="3:10" x14ac:dyDescent="0.25">
      <c r="C36" s="1"/>
      <c r="D36" s="1"/>
      <c r="E36" s="1"/>
      <c r="F36" s="1"/>
      <c r="G36" s="1"/>
      <c r="H36" s="1"/>
      <c r="I36" s="1"/>
      <c r="J36" s="1"/>
    </row>
    <row r="37" spans="3:10" x14ac:dyDescent="0.25">
      <c r="C37" s="1"/>
      <c r="D37" s="1"/>
      <c r="E37" s="1"/>
      <c r="F37" s="1"/>
      <c r="G37" s="1"/>
      <c r="H37" s="1"/>
      <c r="I37" s="1"/>
      <c r="J37" s="1"/>
    </row>
    <row r="38" spans="3:10" x14ac:dyDescent="0.25">
      <c r="C38" s="1"/>
      <c r="D38" s="1"/>
      <c r="E38" s="1"/>
      <c r="F38" s="1"/>
      <c r="G38" s="1"/>
      <c r="H38" s="1"/>
      <c r="I38" s="1"/>
      <c r="J38" s="1"/>
    </row>
    <row r="39" spans="3:10" x14ac:dyDescent="0.25">
      <c r="C39" s="1"/>
      <c r="D39" s="1"/>
      <c r="E39" s="1"/>
      <c r="F39" s="1"/>
      <c r="G39" s="1"/>
      <c r="H39" s="1"/>
      <c r="I39" s="1"/>
      <c r="J39" s="1"/>
    </row>
    <row r="40" spans="3:10" x14ac:dyDescent="0.25">
      <c r="C40" s="1"/>
      <c r="D40" s="1"/>
      <c r="E40" s="1"/>
      <c r="F40" s="1"/>
      <c r="G40" s="1"/>
      <c r="H40" s="1"/>
      <c r="I40" s="1"/>
      <c r="J40" s="1"/>
    </row>
    <row r="41" spans="3:10" x14ac:dyDescent="0.25">
      <c r="C41" s="1"/>
      <c r="D41" s="1"/>
      <c r="E41" s="1"/>
      <c r="F41" s="1"/>
      <c r="G41" s="1"/>
      <c r="H41" s="1"/>
      <c r="I41" s="1"/>
      <c r="J41" s="1"/>
    </row>
    <row r="42" spans="3:10" x14ac:dyDescent="0.25">
      <c r="C42" s="1"/>
      <c r="D42" s="1"/>
      <c r="E42" s="1"/>
      <c r="F42" s="1"/>
      <c r="G42" s="1"/>
      <c r="H42" s="1"/>
      <c r="I42" s="1"/>
      <c r="J42" s="1"/>
    </row>
    <row r="43" spans="3:10" x14ac:dyDescent="0.25">
      <c r="C43" s="1"/>
      <c r="D43" s="1"/>
      <c r="E43" s="1"/>
      <c r="F43" s="1"/>
      <c r="G43" s="1"/>
      <c r="H43" s="1"/>
      <c r="I43" s="1"/>
      <c r="J43" s="1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6CC9-321D-4C6F-A0E6-B9D948E933A2}">
  <dimension ref="B6:B33"/>
  <sheetViews>
    <sheetView workbookViewId="0">
      <selection activeCell="B20" sqref="B20"/>
    </sheetView>
  </sheetViews>
  <sheetFormatPr defaultRowHeight="15" x14ac:dyDescent="0.25"/>
  <cols>
    <col min="2" max="2" width="62.85546875" customWidth="1"/>
  </cols>
  <sheetData>
    <row r="6" spans="2:2" x14ac:dyDescent="0.25">
      <c r="B6" s="66" t="s">
        <v>94</v>
      </c>
    </row>
    <row r="7" spans="2:2" x14ac:dyDescent="0.25">
      <c r="B7" s="4" t="s">
        <v>90</v>
      </c>
    </row>
    <row r="8" spans="2:2" x14ac:dyDescent="0.25">
      <c r="B8" s="4" t="s">
        <v>89</v>
      </c>
    </row>
    <row r="9" spans="2:2" x14ac:dyDescent="0.25">
      <c r="B9" s="4" t="s">
        <v>91</v>
      </c>
    </row>
    <row r="10" spans="2:2" x14ac:dyDescent="0.25">
      <c r="B10" s="4" t="s">
        <v>88</v>
      </c>
    </row>
    <row r="11" spans="2:2" x14ac:dyDescent="0.25">
      <c r="B11" s="4"/>
    </row>
    <row r="12" spans="2:2" x14ac:dyDescent="0.25">
      <c r="B12" s="21"/>
    </row>
    <row r="14" spans="2:2" x14ac:dyDescent="0.25">
      <c r="B14" s="66" t="s">
        <v>95</v>
      </c>
    </row>
    <row r="15" spans="2:2" x14ac:dyDescent="0.25">
      <c r="B15" s="4" t="s">
        <v>93</v>
      </c>
    </row>
    <row r="16" spans="2:2" x14ac:dyDescent="0.25">
      <c r="B16" s="4"/>
    </row>
    <row r="19" spans="2:2" x14ac:dyDescent="0.25">
      <c r="B19" s="66" t="s">
        <v>96</v>
      </c>
    </row>
    <row r="20" spans="2:2" x14ac:dyDescent="0.25">
      <c r="B20" s="4" t="s">
        <v>97</v>
      </c>
    </row>
    <row r="21" spans="2:2" x14ac:dyDescent="0.25">
      <c r="B21" s="4" t="s">
        <v>98</v>
      </c>
    </row>
    <row r="22" spans="2:2" x14ac:dyDescent="0.25">
      <c r="B22" s="4" t="s">
        <v>99</v>
      </c>
    </row>
    <row r="23" spans="2:2" x14ac:dyDescent="0.25">
      <c r="B23" s="4"/>
    </row>
    <row r="26" spans="2:2" x14ac:dyDescent="0.25">
      <c r="B26" s="66" t="s">
        <v>101</v>
      </c>
    </row>
    <row r="27" spans="2:2" x14ac:dyDescent="0.25">
      <c r="B27" s="4" t="s">
        <v>83</v>
      </c>
    </row>
    <row r="28" spans="2:2" x14ac:dyDescent="0.25">
      <c r="B28" s="4"/>
    </row>
    <row r="31" spans="2:2" x14ac:dyDescent="0.25">
      <c r="B31" s="66" t="s">
        <v>104</v>
      </c>
    </row>
    <row r="32" spans="2:2" x14ac:dyDescent="0.25">
      <c r="B32" s="4" t="s">
        <v>105</v>
      </c>
    </row>
    <row r="33" spans="2:2" x14ac:dyDescent="0.25">
      <c r="B3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Thruster Energy Summary</vt:lpstr>
      <vt:lpstr>Thruster Model</vt:lpstr>
      <vt:lpstr>Telemetry</vt:lpstr>
      <vt:lpstr>Notes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2026-08-12T19:10:59Z</cp:lastPrinted>
  <dcterms:created xsi:type="dcterms:W3CDTF">2026-02-05T22:38:40Z</dcterms:created>
  <dcterms:modified xsi:type="dcterms:W3CDTF">2026-08-20T00:02:35Z</dcterms:modified>
</cp:coreProperties>
</file>