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jects_New\LASS AUV Scoping 2025\Thrusters\"/>
    </mc:Choice>
  </mc:AlternateContent>
  <xr:revisionPtr revIDLastSave="0" documentId="13_ncr:1_{15B9ADC2-9E07-442C-99AE-A564CDC80862}" xr6:coauthVersionLast="36" xr6:coauthVersionMax="36" xr10:uidLastSave="{00000000-0000-0000-0000-000000000000}"/>
  <bookViews>
    <workbookView xWindow="0" yWindow="0" windowWidth="29430" windowHeight="16590" activeTab="2" xr2:uid="{F9F52829-06C9-462B-B2E6-6C45C6E64A57}"/>
  </bookViews>
  <sheets>
    <sheet name="Chart1" sheetId="2" r:id="rId1"/>
    <sheet name="Thruster Specs" sheetId="1" r:id="rId2"/>
    <sheet name="Angular Torque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" i="3" l="1"/>
  <c r="B15" i="3" s="1"/>
  <c r="G47" i="1" l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D47" i="1" l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A46" i="1" l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47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A13" i="1"/>
  <c r="A14" i="1" s="1"/>
  <c r="A15" i="1" s="1"/>
  <c r="A16" i="1" s="1"/>
  <c r="A17" i="1" s="1"/>
  <c r="A18" i="1" s="1"/>
  <c r="A19" i="1" s="1"/>
  <c r="A20" i="1" s="1"/>
  <c r="A21" i="1" s="1"/>
  <c r="A12" i="1"/>
  <c r="A9" i="1"/>
  <c r="A8" i="1"/>
</calcChain>
</file>

<file path=xl/sharedStrings.xml><?xml version="1.0" encoding="utf-8"?>
<sst xmlns="http://schemas.openxmlformats.org/spreadsheetml/2006/main" count="64" uniqueCount="33">
  <si>
    <t>Speed</t>
  </si>
  <si>
    <t>RPM</t>
  </si>
  <si>
    <t>System Voltage</t>
  </si>
  <si>
    <t>Volts</t>
  </si>
  <si>
    <t>Min Voltage</t>
  </si>
  <si>
    <t>Current</t>
  </si>
  <si>
    <t>A rms</t>
  </si>
  <si>
    <t>LbF</t>
  </si>
  <si>
    <t>KgF</t>
  </si>
  <si>
    <t>Bollard Thrust</t>
  </si>
  <si>
    <t>Reverse Thrust</t>
  </si>
  <si>
    <t>HP</t>
  </si>
  <si>
    <t>Watts</t>
  </si>
  <si>
    <t>Power Shaft</t>
  </si>
  <si>
    <t>Power In</t>
  </si>
  <si>
    <t>Efficiency</t>
  </si>
  <si>
    <t>Pout/Pin</t>
  </si>
  <si>
    <t>Hydrocean TD27A Electric Duct Thruster Performance Table</t>
  </si>
  <si>
    <t>Innerspace 1004B Hexscreen Electric Thruster with 3048R Motor Performance Table</t>
  </si>
  <si>
    <t>N</t>
  </si>
  <si>
    <t>Length of Section</t>
  </si>
  <si>
    <t>Half Length</t>
  </si>
  <si>
    <t>m</t>
  </si>
  <si>
    <t>Water density</t>
  </si>
  <si>
    <t>kg/m^3</t>
  </si>
  <si>
    <t>Drag Coefficient</t>
  </si>
  <si>
    <t>no units</t>
  </si>
  <si>
    <t>Angular Velocity</t>
  </si>
  <si>
    <t>rad/s</t>
  </si>
  <si>
    <t>Torque</t>
  </si>
  <si>
    <t>deg/s</t>
  </si>
  <si>
    <t>Vehicle Width</t>
  </si>
  <si>
    <t>Nm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</si>
</sst>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%"/>
    <numFmt numFmtId="166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C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164" fontId="0" fillId="0" borderId="0" xfId="0" applyNumberFormat="1" applyBorder="1" applyAlignment="1">
      <alignment horizontal="center"/>
    </xf>
    <xf numFmtId="0" fontId="0" fillId="0" borderId="0" xfId="0" applyBorder="1"/>
    <xf numFmtId="2" fontId="0" fillId="0" borderId="1" xfId="0" applyNumberForma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1" xfId="0" applyBorder="1"/>
    <xf numFmtId="166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calcChain" Target="calcChain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1004B</a:t>
            </a:r>
            <a:r>
              <a:rPr lang="en-US" baseline="0"/>
              <a:t> (Dotted Lines) vs TD27A (Solid Lines) Thrusters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0541532270849722E-2"/>
          <c:y val="7.4830697102664226E-2"/>
          <c:w val="0.86102553016087147"/>
          <c:h val="0.83558368890555879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'Thruster Specs'!$M$34:$M$47</c:f>
              <c:numCache>
                <c:formatCode>General</c:formatCode>
                <c:ptCount val="14"/>
                <c:pt idx="0">
                  <c:v>233</c:v>
                </c:pt>
                <c:pt idx="1">
                  <c:v>279</c:v>
                </c:pt>
                <c:pt idx="2">
                  <c:v>331</c:v>
                </c:pt>
                <c:pt idx="3">
                  <c:v>390</c:v>
                </c:pt>
                <c:pt idx="4">
                  <c:v>456</c:v>
                </c:pt>
                <c:pt idx="5">
                  <c:v>531</c:v>
                </c:pt>
                <c:pt idx="6">
                  <c:v>613</c:v>
                </c:pt>
                <c:pt idx="7">
                  <c:v>650</c:v>
                </c:pt>
                <c:pt idx="8">
                  <c:v>700</c:v>
                </c:pt>
                <c:pt idx="9">
                  <c:v>750</c:v>
                </c:pt>
                <c:pt idx="10">
                  <c:v>800</c:v>
                </c:pt>
                <c:pt idx="11">
                  <c:v>850</c:v>
                </c:pt>
                <c:pt idx="12">
                  <c:v>900</c:v>
                </c:pt>
                <c:pt idx="13">
                  <c:v>950</c:v>
                </c:pt>
              </c:numCache>
            </c:numRef>
          </c:xVal>
          <c:yVal>
            <c:numRef>
              <c:f>'Thruster Specs'!$E$34:$E$47</c:f>
              <c:numCache>
                <c:formatCode>0.0</c:formatCode>
                <c:ptCount val="14"/>
                <c:pt idx="0">
                  <c:v>5.815077101</c:v>
                </c:pt>
                <c:pt idx="1">
                  <c:v>12.854798190999993</c:v>
                </c:pt>
                <c:pt idx="2">
                  <c:v>19.871701122999987</c:v>
                </c:pt>
                <c:pt idx="3">
                  <c:v>26.735902192000005</c:v>
                </c:pt>
                <c:pt idx="4">
                  <c:v>33.19137974800001</c:v>
                </c:pt>
                <c:pt idx="5">
                  <c:v>39.189866923000004</c:v>
                </c:pt>
                <c:pt idx="6">
                  <c:v>44.43313380099999</c:v>
                </c:pt>
                <c:pt idx="7">
                  <c:v>46.442337511999987</c:v>
                </c:pt>
                <c:pt idx="8">
                  <c:v>48.885241612000023</c:v>
                </c:pt>
                <c:pt idx="9">
                  <c:v>51.089895711999993</c:v>
                </c:pt>
                <c:pt idx="10">
                  <c:v>53.138049811999998</c:v>
                </c:pt>
                <c:pt idx="11">
                  <c:v>55.11145391199998</c:v>
                </c:pt>
                <c:pt idx="12">
                  <c:v>57.091858012000024</c:v>
                </c:pt>
                <c:pt idx="13">
                  <c:v>59.161012111999987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48D-44E0-883E-AE9BFDBC98FD}"/>
            </c:ext>
          </c:extLst>
        </c:ser>
        <c:ser>
          <c:idx val="3"/>
          <c:order val="3"/>
          <c:spPr>
            <a:ln w="19050" cap="rnd">
              <a:solidFill>
                <a:schemeClr val="accent1"/>
              </a:solidFill>
              <a:prstDash val="dash"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'Thruster Specs'!$M$34:$M$47</c:f>
              <c:numCache>
                <c:formatCode>General</c:formatCode>
                <c:ptCount val="14"/>
                <c:pt idx="0">
                  <c:v>233</c:v>
                </c:pt>
                <c:pt idx="1">
                  <c:v>279</c:v>
                </c:pt>
                <c:pt idx="2">
                  <c:v>331</c:v>
                </c:pt>
                <c:pt idx="3">
                  <c:v>390</c:v>
                </c:pt>
                <c:pt idx="4">
                  <c:v>456</c:v>
                </c:pt>
                <c:pt idx="5">
                  <c:v>531</c:v>
                </c:pt>
                <c:pt idx="6">
                  <c:v>613</c:v>
                </c:pt>
                <c:pt idx="7">
                  <c:v>650</c:v>
                </c:pt>
                <c:pt idx="8">
                  <c:v>700</c:v>
                </c:pt>
                <c:pt idx="9">
                  <c:v>750</c:v>
                </c:pt>
                <c:pt idx="10">
                  <c:v>800</c:v>
                </c:pt>
                <c:pt idx="11">
                  <c:v>850</c:v>
                </c:pt>
                <c:pt idx="12">
                  <c:v>900</c:v>
                </c:pt>
                <c:pt idx="13">
                  <c:v>950</c:v>
                </c:pt>
              </c:numCache>
            </c:numRef>
          </c:xVal>
          <c:yVal>
            <c:numRef>
              <c:f>'Thruster Specs'!$E$15:$E$21</c:f>
              <c:numCache>
                <c:formatCode>General</c:formatCode>
                <c:ptCount val="7"/>
                <c:pt idx="0">
                  <c:v>13</c:v>
                </c:pt>
                <c:pt idx="1">
                  <c:v>15</c:v>
                </c:pt>
                <c:pt idx="2">
                  <c:v>17</c:v>
                </c:pt>
                <c:pt idx="3">
                  <c:v>20</c:v>
                </c:pt>
                <c:pt idx="4">
                  <c:v>22</c:v>
                </c:pt>
                <c:pt idx="5">
                  <c:v>25</c:v>
                </c:pt>
                <c:pt idx="6">
                  <c:v>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C-A48D-44E0-883E-AE9BFDBC98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42354432"/>
        <c:axId val="1129719728"/>
      </c:scatterChart>
      <c:scatterChart>
        <c:scatterStyle val="lineMarker"/>
        <c:varyColors val="0"/>
        <c:ser>
          <c:idx val="1"/>
          <c:order val="1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'Thruster Specs'!$M$34:$M$47</c:f>
              <c:numCache>
                <c:formatCode>General</c:formatCode>
                <c:ptCount val="14"/>
                <c:pt idx="0">
                  <c:v>233</c:v>
                </c:pt>
                <c:pt idx="1">
                  <c:v>279</c:v>
                </c:pt>
                <c:pt idx="2">
                  <c:v>331</c:v>
                </c:pt>
                <c:pt idx="3">
                  <c:v>390</c:v>
                </c:pt>
                <c:pt idx="4">
                  <c:v>456</c:v>
                </c:pt>
                <c:pt idx="5">
                  <c:v>531</c:v>
                </c:pt>
                <c:pt idx="6">
                  <c:v>613</c:v>
                </c:pt>
                <c:pt idx="7">
                  <c:v>650</c:v>
                </c:pt>
                <c:pt idx="8">
                  <c:v>700</c:v>
                </c:pt>
                <c:pt idx="9">
                  <c:v>750</c:v>
                </c:pt>
                <c:pt idx="10">
                  <c:v>800</c:v>
                </c:pt>
                <c:pt idx="11">
                  <c:v>850</c:v>
                </c:pt>
                <c:pt idx="12">
                  <c:v>900</c:v>
                </c:pt>
                <c:pt idx="13">
                  <c:v>950</c:v>
                </c:pt>
              </c:numCache>
            </c:numRef>
          </c:xVal>
          <c:yVal>
            <c:numRef>
              <c:f>'Thruster Specs'!$A$34:$A$47</c:f>
              <c:numCache>
                <c:formatCode>0</c:formatCode>
                <c:ptCount val="14"/>
                <c:pt idx="0">
                  <c:v>161.07970655106874</c:v>
                </c:pt>
                <c:pt idx="1">
                  <c:v>322.44586296333682</c:v>
                </c:pt>
                <c:pt idx="2">
                  <c:v>443.45444712129392</c:v>
                </c:pt>
                <c:pt idx="3">
                  <c:v>532.38005269836685</c:v>
                </c:pt>
                <c:pt idx="4">
                  <c:v>600.03046345010443</c:v>
                </c:pt>
                <c:pt idx="5">
                  <c:v>659.58273462189209</c:v>
                </c:pt>
                <c:pt idx="6">
                  <c:v>714.99375227311248</c:v>
                </c:pt>
                <c:pt idx="7">
                  <c:v>736.52813863917618</c:v>
                </c:pt>
                <c:pt idx="8">
                  <c:v>760.84276232954289</c:v>
                </c:pt>
                <c:pt idx="9">
                  <c:v>778.65347183540143</c:v>
                </c:pt>
                <c:pt idx="10">
                  <c:v>790.21432988175366</c:v>
                </c:pt>
                <c:pt idx="11">
                  <c:v>798.26711919361696</c:v>
                </c:pt>
                <c:pt idx="12">
                  <c:v>809.14009249598894</c:v>
                </c:pt>
                <c:pt idx="13">
                  <c:v>833.84672251384472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9-A48D-44E0-883E-AE9BFDBC98FD}"/>
            </c:ext>
          </c:extLst>
        </c:ser>
        <c:ser>
          <c:idx val="2"/>
          <c:order val="2"/>
          <c:spPr>
            <a:ln w="19050" cap="rnd">
              <a:solidFill>
                <a:schemeClr val="accent2"/>
              </a:solidFill>
              <a:prstDash val="dash"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'Thruster Specs'!$M$34:$M$47</c:f>
              <c:numCache>
                <c:formatCode>General</c:formatCode>
                <c:ptCount val="14"/>
                <c:pt idx="0">
                  <c:v>233</c:v>
                </c:pt>
                <c:pt idx="1">
                  <c:v>279</c:v>
                </c:pt>
                <c:pt idx="2">
                  <c:v>331</c:v>
                </c:pt>
                <c:pt idx="3">
                  <c:v>390</c:v>
                </c:pt>
                <c:pt idx="4">
                  <c:v>456</c:v>
                </c:pt>
                <c:pt idx="5">
                  <c:v>531</c:v>
                </c:pt>
                <c:pt idx="6">
                  <c:v>613</c:v>
                </c:pt>
                <c:pt idx="7">
                  <c:v>650</c:v>
                </c:pt>
                <c:pt idx="8">
                  <c:v>700</c:v>
                </c:pt>
                <c:pt idx="9">
                  <c:v>750</c:v>
                </c:pt>
                <c:pt idx="10">
                  <c:v>800</c:v>
                </c:pt>
                <c:pt idx="11">
                  <c:v>850</c:v>
                </c:pt>
                <c:pt idx="12">
                  <c:v>900</c:v>
                </c:pt>
                <c:pt idx="13">
                  <c:v>950</c:v>
                </c:pt>
              </c:numCache>
            </c:numRef>
          </c:xVal>
          <c:yVal>
            <c:numRef>
              <c:f>'Thruster Specs'!$A$15:$A$21</c:f>
              <c:numCache>
                <c:formatCode>General</c:formatCode>
                <c:ptCount val="7"/>
                <c:pt idx="0">
                  <c:v>1400</c:v>
                </c:pt>
                <c:pt idx="1">
                  <c:v>1500</c:v>
                </c:pt>
                <c:pt idx="2">
                  <c:v>1600</c:v>
                </c:pt>
                <c:pt idx="3">
                  <c:v>1700</c:v>
                </c:pt>
                <c:pt idx="4">
                  <c:v>1800</c:v>
                </c:pt>
                <c:pt idx="5">
                  <c:v>1900</c:v>
                </c:pt>
                <c:pt idx="6">
                  <c:v>2000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A-A48D-44E0-883E-AE9BFDBC98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51548672"/>
        <c:axId val="951543680"/>
      </c:scatterChart>
      <c:valAx>
        <c:axId val="8423544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Electrical Input Power (Watts)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29719728"/>
        <c:crosses val="autoZero"/>
        <c:crossBetween val="midCat"/>
      </c:valAx>
      <c:valAx>
        <c:axId val="1129719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Forward Bollard Thrust (Pounds of Force)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42354432"/>
        <c:crosses val="autoZero"/>
        <c:crossBetween val="midCat"/>
      </c:valAx>
      <c:valAx>
        <c:axId val="95154368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Thruster Speed (RPM)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1548672"/>
        <c:crosses val="max"/>
        <c:crossBetween val="midCat"/>
      </c:valAx>
      <c:valAx>
        <c:axId val="9515486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5154368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93400DB4-137A-4A81-80C0-64FA08CEA83A}">
  <sheetPr/>
  <sheetViews>
    <sheetView zoomScale="160" workbookViewId="0" zoomToFit="1"/>
  </sheetViews>
  <pageMargins left="0.7" right="0.7" top="0.75" bottom="0.75" header="0.3" footer="0.3"/>
  <pageSetup orientation="landscape" verticalDpi="0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245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62D6924-3ED6-4331-8126-D3D61CB14841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92D4A-64AC-46C2-AE5A-5A700476C14D}">
  <dimension ref="A4:O47"/>
  <sheetViews>
    <sheetView workbookViewId="0">
      <selection activeCell="E37" sqref="E37"/>
    </sheetView>
  </sheetViews>
  <sheetFormatPr defaultRowHeight="15" x14ac:dyDescent="0.25"/>
  <cols>
    <col min="1" max="1" width="9.140625" style="1"/>
    <col min="2" max="2" width="15.5703125" style="1" customWidth="1"/>
    <col min="3" max="3" width="14.5703125" style="1" customWidth="1"/>
    <col min="4" max="14" width="9.140625" style="1"/>
  </cols>
  <sheetData>
    <row r="4" spans="1:14" x14ac:dyDescent="0.25">
      <c r="A4" s="15" t="s">
        <v>18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</row>
    <row r="5" spans="1:14" x14ac:dyDescent="0.25">
      <c r="A5" s="3" t="s">
        <v>0</v>
      </c>
      <c r="B5" s="3" t="s">
        <v>2</v>
      </c>
      <c r="C5" s="3" t="s">
        <v>4</v>
      </c>
      <c r="D5" s="3" t="s">
        <v>5</v>
      </c>
      <c r="E5" s="16" t="s">
        <v>9</v>
      </c>
      <c r="F5" s="17"/>
      <c r="G5" s="18"/>
      <c r="H5" s="15" t="s">
        <v>10</v>
      </c>
      <c r="I5" s="15"/>
      <c r="J5" s="15" t="s">
        <v>13</v>
      </c>
      <c r="K5" s="15"/>
      <c r="L5" s="15" t="s">
        <v>14</v>
      </c>
      <c r="M5" s="15"/>
      <c r="N5" s="3" t="s">
        <v>15</v>
      </c>
    </row>
    <row r="6" spans="1:14" x14ac:dyDescent="0.25">
      <c r="A6" s="3" t="s">
        <v>1</v>
      </c>
      <c r="B6" s="3" t="s">
        <v>3</v>
      </c>
      <c r="C6" s="3" t="s">
        <v>3</v>
      </c>
      <c r="D6" s="3" t="s">
        <v>6</v>
      </c>
      <c r="E6" s="3" t="s">
        <v>7</v>
      </c>
      <c r="F6" s="3" t="s">
        <v>8</v>
      </c>
      <c r="G6" s="14" t="s">
        <v>19</v>
      </c>
      <c r="H6" s="3" t="s">
        <v>7</v>
      </c>
      <c r="I6" s="3" t="s">
        <v>8</v>
      </c>
      <c r="J6" s="3" t="s">
        <v>11</v>
      </c>
      <c r="K6" s="3" t="s">
        <v>12</v>
      </c>
      <c r="L6" s="3" t="s">
        <v>11</v>
      </c>
      <c r="M6" s="3" t="s">
        <v>12</v>
      </c>
      <c r="N6" s="3" t="s">
        <v>16</v>
      </c>
    </row>
    <row r="7" spans="1:14" x14ac:dyDescent="0.25">
      <c r="A7" s="2">
        <v>100</v>
      </c>
      <c r="B7" s="2">
        <v>48</v>
      </c>
      <c r="C7" s="4">
        <v>3</v>
      </c>
      <c r="D7" s="4">
        <v>1.8</v>
      </c>
      <c r="E7" s="2">
        <v>0</v>
      </c>
      <c r="F7" s="4">
        <v>0</v>
      </c>
      <c r="G7" s="4">
        <f>E7*4.45</f>
        <v>0</v>
      </c>
      <c r="H7" s="2">
        <v>0</v>
      </c>
      <c r="I7" s="4">
        <v>0</v>
      </c>
      <c r="J7" s="8">
        <v>0</v>
      </c>
      <c r="K7" s="2">
        <v>4</v>
      </c>
      <c r="L7" s="4">
        <v>0</v>
      </c>
      <c r="M7" s="2">
        <v>5</v>
      </c>
      <c r="N7" s="9">
        <v>0.68899999999999995</v>
      </c>
    </row>
    <row r="8" spans="1:14" x14ac:dyDescent="0.25">
      <c r="A8" s="2">
        <f>A7+100</f>
        <v>200</v>
      </c>
      <c r="B8" s="2">
        <v>48</v>
      </c>
      <c r="C8" s="4">
        <v>4.8</v>
      </c>
      <c r="D8" s="4">
        <v>1.9</v>
      </c>
      <c r="E8" s="2">
        <v>0</v>
      </c>
      <c r="F8" s="4">
        <v>0.1</v>
      </c>
      <c r="G8" s="4">
        <f t="shared" ref="G8:G21" si="0">E8*4.45</f>
        <v>0</v>
      </c>
      <c r="H8" s="2">
        <v>0</v>
      </c>
      <c r="I8" s="4">
        <v>0.1</v>
      </c>
      <c r="J8" s="8">
        <v>0.01</v>
      </c>
      <c r="K8" s="2">
        <v>8</v>
      </c>
      <c r="L8" s="4">
        <v>0</v>
      </c>
      <c r="M8" s="2">
        <v>9</v>
      </c>
      <c r="N8" s="9">
        <v>0.80900000000000005</v>
      </c>
    </row>
    <row r="9" spans="1:14" x14ac:dyDescent="0.25">
      <c r="A9" s="2">
        <f t="shared" ref="A9" si="1">A8+100</f>
        <v>300</v>
      </c>
      <c r="B9" s="2">
        <v>48</v>
      </c>
      <c r="C9" s="4">
        <v>6.6</v>
      </c>
      <c r="D9" s="4">
        <v>2</v>
      </c>
      <c r="E9" s="2">
        <v>1</v>
      </c>
      <c r="F9" s="4">
        <v>0.3</v>
      </c>
      <c r="G9" s="4">
        <f t="shared" si="0"/>
        <v>4.45</v>
      </c>
      <c r="H9" s="2">
        <v>0</v>
      </c>
      <c r="I9" s="4">
        <v>0.2</v>
      </c>
      <c r="J9" s="8">
        <v>0.02</v>
      </c>
      <c r="K9" s="2">
        <v>12</v>
      </c>
      <c r="L9" s="4">
        <v>0</v>
      </c>
      <c r="M9" s="2">
        <v>14</v>
      </c>
      <c r="N9" s="9">
        <v>0.85499999999999998</v>
      </c>
    </row>
    <row r="10" spans="1:14" x14ac:dyDescent="0.25">
      <c r="A10" s="2">
        <v>500</v>
      </c>
      <c r="B10" s="2">
        <v>48</v>
      </c>
      <c r="C10" s="4">
        <v>10.3</v>
      </c>
      <c r="D10" s="4">
        <v>2.4</v>
      </c>
      <c r="E10" s="2">
        <v>2</v>
      </c>
      <c r="F10" s="4">
        <v>0.7</v>
      </c>
      <c r="G10" s="4">
        <f t="shared" si="0"/>
        <v>8.9</v>
      </c>
      <c r="H10" s="2">
        <v>1</v>
      </c>
      <c r="I10" s="4">
        <v>0.6</v>
      </c>
      <c r="J10" s="8">
        <v>0.03</v>
      </c>
      <c r="K10" s="2">
        <v>25</v>
      </c>
      <c r="L10" s="4">
        <v>0</v>
      </c>
      <c r="M10" s="2">
        <v>28</v>
      </c>
      <c r="N10" s="9">
        <v>0.88900000000000001</v>
      </c>
    </row>
    <row r="11" spans="1:14" x14ac:dyDescent="0.25">
      <c r="A11" s="2">
        <v>1000</v>
      </c>
      <c r="B11" s="2">
        <v>48</v>
      </c>
      <c r="C11" s="4">
        <v>20.3</v>
      </c>
      <c r="D11" s="4">
        <v>4.5</v>
      </c>
      <c r="E11" s="2">
        <v>7</v>
      </c>
      <c r="F11" s="4">
        <v>3</v>
      </c>
      <c r="G11" s="4">
        <f t="shared" si="0"/>
        <v>31.150000000000002</v>
      </c>
      <c r="H11" s="2">
        <v>6</v>
      </c>
      <c r="I11" s="4">
        <v>2.6</v>
      </c>
      <c r="J11" s="8">
        <v>0.12</v>
      </c>
      <c r="K11" s="2">
        <v>92</v>
      </c>
      <c r="L11" s="4">
        <v>0.1</v>
      </c>
      <c r="M11" s="2">
        <v>103</v>
      </c>
      <c r="N11" s="9">
        <v>0.89600000000000002</v>
      </c>
    </row>
    <row r="12" spans="1:14" x14ac:dyDescent="0.25">
      <c r="A12" s="2">
        <f>A11+100</f>
        <v>1100</v>
      </c>
      <c r="B12" s="2">
        <v>48</v>
      </c>
      <c r="C12" s="4">
        <v>22.4</v>
      </c>
      <c r="D12" s="4">
        <v>5.0999999999999996</v>
      </c>
      <c r="E12" s="2">
        <v>8</v>
      </c>
      <c r="F12" s="4">
        <v>3.6</v>
      </c>
      <c r="G12" s="4">
        <f t="shared" si="0"/>
        <v>35.6</v>
      </c>
      <c r="H12" s="2">
        <v>7</v>
      </c>
      <c r="I12" s="4">
        <v>3.2</v>
      </c>
      <c r="J12" s="8">
        <v>0.15</v>
      </c>
      <c r="K12" s="2">
        <v>115</v>
      </c>
      <c r="L12" s="4">
        <v>0.2</v>
      </c>
      <c r="M12" s="2">
        <v>128</v>
      </c>
      <c r="N12" s="9">
        <v>0.89400000000000002</v>
      </c>
    </row>
    <row r="13" spans="1:14" x14ac:dyDescent="0.25">
      <c r="A13" s="2">
        <f t="shared" ref="A13:A21" si="2">A12+100</f>
        <v>1200</v>
      </c>
      <c r="B13" s="2">
        <v>48</v>
      </c>
      <c r="C13" s="4">
        <v>24.6</v>
      </c>
      <c r="D13" s="4">
        <v>5.8</v>
      </c>
      <c r="E13" s="2">
        <v>10</v>
      </c>
      <c r="F13" s="4">
        <v>4.4000000000000004</v>
      </c>
      <c r="G13" s="4">
        <f t="shared" si="0"/>
        <v>44.5</v>
      </c>
      <c r="H13" s="2">
        <v>8</v>
      </c>
      <c r="I13" s="4">
        <v>3.9</v>
      </c>
      <c r="J13" s="8">
        <v>0.19</v>
      </c>
      <c r="K13" s="2">
        <v>141</v>
      </c>
      <c r="L13" s="4">
        <v>0.2</v>
      </c>
      <c r="M13" s="2">
        <v>158</v>
      </c>
      <c r="N13" s="9">
        <v>0.89100000000000001</v>
      </c>
    </row>
    <row r="14" spans="1:14" x14ac:dyDescent="0.25">
      <c r="A14" s="2">
        <f t="shared" si="2"/>
        <v>1300</v>
      </c>
      <c r="B14" s="2">
        <v>48</v>
      </c>
      <c r="C14" s="4">
        <v>26.8</v>
      </c>
      <c r="D14" s="4">
        <v>6.5</v>
      </c>
      <c r="E14" s="2">
        <v>11</v>
      </c>
      <c r="F14" s="4">
        <v>5.0999999999999996</v>
      </c>
      <c r="G14" s="4">
        <f t="shared" si="0"/>
        <v>48.95</v>
      </c>
      <c r="H14" s="2">
        <v>10</v>
      </c>
      <c r="I14" s="4">
        <v>4.5</v>
      </c>
      <c r="J14" s="8">
        <v>0.23</v>
      </c>
      <c r="K14" s="2">
        <v>171</v>
      </c>
      <c r="L14" s="4">
        <v>0.3</v>
      </c>
      <c r="M14" s="2">
        <v>193</v>
      </c>
      <c r="N14" s="9">
        <v>0.88700000000000001</v>
      </c>
    </row>
    <row r="15" spans="1:14" x14ac:dyDescent="0.25">
      <c r="A15" s="2">
        <f t="shared" si="2"/>
        <v>1400</v>
      </c>
      <c r="B15" s="2">
        <v>48</v>
      </c>
      <c r="C15" s="4">
        <v>29.1</v>
      </c>
      <c r="D15" s="4">
        <v>7.2</v>
      </c>
      <c r="E15" s="2">
        <v>13</v>
      </c>
      <c r="F15" s="4">
        <v>6</v>
      </c>
      <c r="G15" s="4">
        <f t="shared" si="0"/>
        <v>57.85</v>
      </c>
      <c r="H15" s="2">
        <v>12</v>
      </c>
      <c r="I15" s="4">
        <v>5.3</v>
      </c>
      <c r="J15" s="8">
        <v>0.28000000000000003</v>
      </c>
      <c r="K15" s="2">
        <v>206</v>
      </c>
      <c r="L15" s="4">
        <v>0.3</v>
      </c>
      <c r="M15" s="2">
        <v>233</v>
      </c>
      <c r="N15" s="9">
        <v>0.88400000000000001</v>
      </c>
    </row>
    <row r="16" spans="1:14" x14ac:dyDescent="0.25">
      <c r="A16" s="2">
        <f t="shared" si="2"/>
        <v>1500</v>
      </c>
      <c r="B16" s="2">
        <v>48</v>
      </c>
      <c r="C16" s="4">
        <v>31.4</v>
      </c>
      <c r="D16" s="4">
        <v>8</v>
      </c>
      <c r="E16" s="2">
        <v>15</v>
      </c>
      <c r="F16" s="4">
        <v>6.9</v>
      </c>
      <c r="G16" s="4">
        <f t="shared" si="0"/>
        <v>66.75</v>
      </c>
      <c r="H16" s="2">
        <v>13</v>
      </c>
      <c r="I16" s="4">
        <v>6.1</v>
      </c>
      <c r="J16" s="8">
        <v>0.33</v>
      </c>
      <c r="K16" s="2">
        <v>245</v>
      </c>
      <c r="L16" s="4">
        <v>0.4</v>
      </c>
      <c r="M16" s="2">
        <v>279</v>
      </c>
      <c r="N16" s="9">
        <v>0.88</v>
      </c>
    </row>
    <row r="17" spans="1:15" x14ac:dyDescent="0.25">
      <c r="A17" s="2">
        <f t="shared" si="2"/>
        <v>1600</v>
      </c>
      <c r="B17" s="2">
        <v>48</v>
      </c>
      <c r="C17" s="4">
        <v>33.700000000000003</v>
      </c>
      <c r="D17" s="4">
        <v>8.9</v>
      </c>
      <c r="E17" s="2">
        <v>17</v>
      </c>
      <c r="F17" s="4">
        <v>7.9</v>
      </c>
      <c r="G17" s="4">
        <f t="shared" si="0"/>
        <v>75.650000000000006</v>
      </c>
      <c r="H17" s="2">
        <v>15</v>
      </c>
      <c r="I17" s="4">
        <v>6.9</v>
      </c>
      <c r="J17" s="8">
        <v>0.39</v>
      </c>
      <c r="K17" s="2">
        <v>290</v>
      </c>
      <c r="L17" s="4">
        <v>0.4</v>
      </c>
      <c r="M17" s="2">
        <v>331</v>
      </c>
      <c r="N17" s="9">
        <v>0.876</v>
      </c>
    </row>
    <row r="18" spans="1:15" x14ac:dyDescent="0.25">
      <c r="A18" s="2">
        <f t="shared" si="2"/>
        <v>1700</v>
      </c>
      <c r="B18" s="2">
        <v>48</v>
      </c>
      <c r="C18" s="4">
        <v>36.1</v>
      </c>
      <c r="D18" s="4">
        <v>9.8000000000000007</v>
      </c>
      <c r="E18" s="2">
        <v>20</v>
      </c>
      <c r="F18" s="4">
        <v>9</v>
      </c>
      <c r="G18" s="4">
        <f t="shared" si="0"/>
        <v>89</v>
      </c>
      <c r="H18" s="2">
        <v>17</v>
      </c>
      <c r="I18" s="4">
        <v>7.9</v>
      </c>
      <c r="J18" s="8">
        <v>0.46</v>
      </c>
      <c r="K18" s="2">
        <v>340</v>
      </c>
      <c r="L18" s="4">
        <v>0.5</v>
      </c>
      <c r="M18" s="2">
        <v>390</v>
      </c>
      <c r="N18" s="9">
        <v>0.872</v>
      </c>
    </row>
    <row r="19" spans="1:15" x14ac:dyDescent="0.25">
      <c r="A19" s="2">
        <f t="shared" si="2"/>
        <v>1800</v>
      </c>
      <c r="B19" s="2">
        <v>48</v>
      </c>
      <c r="C19" s="4">
        <v>38.5</v>
      </c>
      <c r="D19" s="4">
        <v>10.8</v>
      </c>
      <c r="E19" s="2">
        <v>22</v>
      </c>
      <c r="F19" s="4">
        <v>10</v>
      </c>
      <c r="G19" s="4">
        <f t="shared" si="0"/>
        <v>97.9</v>
      </c>
      <c r="H19" s="2">
        <v>19</v>
      </c>
      <c r="I19" s="4">
        <v>8.8000000000000007</v>
      </c>
      <c r="J19" s="8">
        <v>0.53</v>
      </c>
      <c r="K19" s="2">
        <v>396</v>
      </c>
      <c r="L19" s="4">
        <v>0.6</v>
      </c>
      <c r="M19" s="2">
        <v>456</v>
      </c>
      <c r="N19" s="9">
        <v>0.86699999999999999</v>
      </c>
    </row>
    <row r="20" spans="1:15" x14ac:dyDescent="0.25">
      <c r="A20" s="2">
        <f t="shared" si="2"/>
        <v>1900</v>
      </c>
      <c r="B20" s="2">
        <v>48</v>
      </c>
      <c r="C20" s="4">
        <v>40.9</v>
      </c>
      <c r="D20" s="4">
        <v>11.8</v>
      </c>
      <c r="E20" s="2">
        <v>25</v>
      </c>
      <c r="F20" s="4">
        <v>11.2</v>
      </c>
      <c r="G20" s="4">
        <f t="shared" si="0"/>
        <v>111.25</v>
      </c>
      <c r="H20" s="2">
        <v>22</v>
      </c>
      <c r="I20" s="4">
        <v>9.9</v>
      </c>
      <c r="J20" s="8">
        <v>0.61</v>
      </c>
      <c r="K20" s="2">
        <v>458</v>
      </c>
      <c r="L20" s="4">
        <v>0.7</v>
      </c>
      <c r="M20" s="2">
        <v>531</v>
      </c>
      <c r="N20" s="9">
        <v>0.86299999999999999</v>
      </c>
    </row>
    <row r="21" spans="1:15" x14ac:dyDescent="0.25">
      <c r="A21" s="2">
        <f t="shared" si="2"/>
        <v>2000</v>
      </c>
      <c r="B21" s="2">
        <v>48</v>
      </c>
      <c r="C21" s="4">
        <v>43.4</v>
      </c>
      <c r="D21" s="4">
        <v>12.9</v>
      </c>
      <c r="E21" s="2">
        <v>27</v>
      </c>
      <c r="F21" s="4">
        <v>12.4</v>
      </c>
      <c r="G21" s="4">
        <f t="shared" si="0"/>
        <v>120.15</v>
      </c>
      <c r="H21" s="2">
        <v>24</v>
      </c>
      <c r="I21" s="4">
        <v>10.9</v>
      </c>
      <c r="J21" s="8">
        <v>0.71</v>
      </c>
      <c r="K21" s="2">
        <v>526</v>
      </c>
      <c r="L21" s="4">
        <v>0.8</v>
      </c>
      <c r="M21" s="2">
        <v>613</v>
      </c>
      <c r="N21" s="9">
        <v>0.85899999999999999</v>
      </c>
    </row>
    <row r="22" spans="1:15" x14ac:dyDescent="0.25">
      <c r="A22" s="5"/>
      <c r="B22" s="5"/>
      <c r="C22" s="6"/>
      <c r="D22" s="6"/>
      <c r="E22" s="5"/>
      <c r="F22" s="5"/>
      <c r="G22" s="5"/>
      <c r="H22" s="5"/>
      <c r="I22" s="5"/>
      <c r="J22" s="5"/>
      <c r="K22" s="5"/>
      <c r="L22" s="5"/>
      <c r="M22" s="5"/>
      <c r="N22" s="5"/>
      <c r="O22" s="7"/>
    </row>
    <row r="23" spans="1:15" x14ac:dyDescent="0.25">
      <c r="A23" s="15" t="s">
        <v>17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7"/>
    </row>
    <row r="24" spans="1:15" x14ac:dyDescent="0.25">
      <c r="A24" s="3" t="s">
        <v>0</v>
      </c>
      <c r="B24" s="3" t="s">
        <v>2</v>
      </c>
      <c r="C24" s="3" t="s">
        <v>4</v>
      </c>
      <c r="D24" s="3" t="s">
        <v>5</v>
      </c>
      <c r="E24" s="16" t="s">
        <v>9</v>
      </c>
      <c r="F24" s="19"/>
      <c r="G24" s="18"/>
      <c r="H24" s="15" t="s">
        <v>10</v>
      </c>
      <c r="I24" s="15"/>
      <c r="J24" s="15" t="s">
        <v>13</v>
      </c>
      <c r="K24" s="15"/>
      <c r="L24" s="15" t="s">
        <v>14</v>
      </c>
      <c r="M24" s="15"/>
      <c r="N24" s="3" t="s">
        <v>15</v>
      </c>
      <c r="O24" s="7"/>
    </row>
    <row r="25" spans="1:15" x14ac:dyDescent="0.25">
      <c r="A25" s="3" t="s">
        <v>1</v>
      </c>
      <c r="B25" s="3" t="s">
        <v>3</v>
      </c>
      <c r="C25" s="3" t="s">
        <v>3</v>
      </c>
      <c r="D25" s="3" t="s">
        <v>6</v>
      </c>
      <c r="E25" s="3" t="s">
        <v>7</v>
      </c>
      <c r="F25" s="3" t="s">
        <v>8</v>
      </c>
      <c r="G25" s="14" t="s">
        <v>19</v>
      </c>
      <c r="H25" s="3" t="s">
        <v>7</v>
      </c>
      <c r="I25" s="3" t="s">
        <v>8</v>
      </c>
      <c r="J25" s="3" t="s">
        <v>11</v>
      </c>
      <c r="K25" s="3" t="s">
        <v>12</v>
      </c>
      <c r="L25" s="3" t="s">
        <v>11</v>
      </c>
      <c r="M25" s="3" t="s">
        <v>12</v>
      </c>
      <c r="N25" s="3" t="s">
        <v>16</v>
      </c>
      <c r="O25" s="7"/>
    </row>
    <row r="26" spans="1:15" x14ac:dyDescent="0.25">
      <c r="A26" s="11">
        <f t="shared" ref="A26:A46" si="3">(0.0000000000293*M26^5)-(0.0000000932902*M26^4)+(0.0001166890803*M26^3)-(0.0725968129669*M26^2)+(23.3455484188722*M26)-(2558.4313)</f>
        <v>-2443.5039503095868</v>
      </c>
      <c r="B26" s="12"/>
      <c r="C26" s="13"/>
      <c r="D26" s="13"/>
      <c r="E26" s="11">
        <f>(0.000000109*M26^3)-(0.00027655*M26^2)+(0.273143082*M26)-44.192415788</f>
        <v>-42.833600503</v>
      </c>
      <c r="F26" s="12"/>
      <c r="G26" s="12"/>
      <c r="H26" s="12"/>
      <c r="I26" s="12"/>
      <c r="J26" s="12"/>
      <c r="K26" s="12"/>
      <c r="L26" s="12"/>
      <c r="M26" s="12">
        <v>5</v>
      </c>
      <c r="N26" s="12"/>
      <c r="O26" s="7"/>
    </row>
    <row r="27" spans="1:15" x14ac:dyDescent="0.25">
      <c r="A27" s="11">
        <f t="shared" si="3"/>
        <v>-2354.1172500877969</v>
      </c>
      <c r="B27" s="12"/>
      <c r="C27" s="12"/>
      <c r="D27" s="12"/>
      <c r="E27" s="11">
        <f t="shared" ref="E27:E47" si="4">(0.000000109*M27^3)-(0.00027655*M27^2)+(0.273143082*M27)-44.192415788</f>
        <v>-41.756449138999997</v>
      </c>
      <c r="F27" s="12"/>
      <c r="G27" s="12"/>
      <c r="H27" s="12"/>
      <c r="I27" s="12"/>
      <c r="J27" s="12"/>
      <c r="K27" s="12"/>
      <c r="L27" s="12"/>
      <c r="M27" s="12">
        <v>9</v>
      </c>
      <c r="N27" s="12"/>
      <c r="O27" s="7"/>
    </row>
    <row r="28" spans="1:15" x14ac:dyDescent="0.25">
      <c r="A28" s="11">
        <f t="shared" si="3"/>
        <v>-2245.5059707190385</v>
      </c>
      <c r="B28" s="12"/>
      <c r="C28" s="12"/>
      <c r="D28" s="12"/>
      <c r="E28" s="11">
        <f t="shared" si="4"/>
        <v>-40.422317344</v>
      </c>
      <c r="F28" s="12"/>
      <c r="G28" s="12"/>
      <c r="H28" s="12"/>
      <c r="I28" s="12"/>
      <c r="J28" s="12"/>
      <c r="K28" s="12"/>
      <c r="L28" s="12"/>
      <c r="M28" s="12">
        <v>14</v>
      </c>
      <c r="N28" s="12"/>
      <c r="O28" s="7"/>
    </row>
    <row r="29" spans="1:15" x14ac:dyDescent="0.25">
      <c r="A29" s="11">
        <f t="shared" si="3"/>
        <v>-1959.1671240642713</v>
      </c>
      <c r="B29" s="12"/>
      <c r="C29" s="12"/>
      <c r="D29" s="12"/>
      <c r="E29" s="11">
        <f t="shared" si="4"/>
        <v>-36.758831923999999</v>
      </c>
      <c r="F29" s="12"/>
      <c r="G29" s="12"/>
      <c r="H29" s="12"/>
      <c r="I29" s="12"/>
      <c r="J29" s="12"/>
      <c r="K29" s="12"/>
      <c r="L29" s="12"/>
      <c r="M29" s="12">
        <v>28</v>
      </c>
      <c r="N29" s="12"/>
    </row>
    <row r="30" spans="1:15" x14ac:dyDescent="0.25">
      <c r="A30" s="11">
        <f t="shared" si="3"/>
        <v>-806.67031986792426</v>
      </c>
      <c r="B30" s="12"/>
      <c r="C30" s="12"/>
      <c r="D30" s="12"/>
      <c r="E30" s="11">
        <f t="shared" si="4"/>
        <v>-18.873490049000001</v>
      </c>
      <c r="F30" s="12"/>
      <c r="G30" s="12"/>
      <c r="H30" s="12"/>
      <c r="I30" s="12"/>
      <c r="J30" s="12"/>
      <c r="K30" s="12"/>
      <c r="L30" s="12"/>
      <c r="M30" s="12">
        <v>103</v>
      </c>
      <c r="N30" s="12"/>
    </row>
    <row r="31" spans="1:15" x14ac:dyDescent="0.25">
      <c r="A31" s="11">
        <f t="shared" si="3"/>
        <v>-538.94820494789155</v>
      </c>
      <c r="B31" s="12"/>
      <c r="C31" s="12"/>
      <c r="D31" s="12"/>
      <c r="E31" s="11">
        <f t="shared" si="4"/>
        <v>-13.532506924</v>
      </c>
      <c r="F31" s="12"/>
      <c r="G31" s="12"/>
      <c r="H31" s="12"/>
      <c r="I31" s="12"/>
      <c r="J31" s="12"/>
      <c r="K31" s="12"/>
      <c r="L31" s="12"/>
      <c r="M31" s="12">
        <v>128</v>
      </c>
      <c r="N31" s="12"/>
    </row>
    <row r="32" spans="1:15" x14ac:dyDescent="0.25">
      <c r="A32" s="11">
        <f t="shared" si="3"/>
        <v>-277.13687449202735</v>
      </c>
      <c r="B32" s="12"/>
      <c r="C32" s="12"/>
      <c r="D32" s="12"/>
      <c r="E32" s="11">
        <f t="shared" si="4"/>
        <v>-7.5096730240000014</v>
      </c>
      <c r="F32" s="12"/>
      <c r="G32" s="12"/>
      <c r="H32" s="12"/>
      <c r="I32" s="12"/>
      <c r="J32" s="12"/>
      <c r="K32" s="12"/>
      <c r="L32" s="12"/>
      <c r="M32" s="12">
        <v>158</v>
      </c>
      <c r="N32" s="12"/>
    </row>
    <row r="33" spans="1:14" x14ac:dyDescent="0.25">
      <c r="A33" s="11">
        <f t="shared" si="3"/>
        <v>-39.607619021481696</v>
      </c>
      <c r="B33" s="12"/>
      <c r="C33" s="12"/>
      <c r="D33" s="12"/>
      <c r="E33" s="11">
        <f t="shared" si="4"/>
        <v>-0.99340469900000272</v>
      </c>
      <c r="F33" s="12"/>
      <c r="G33" s="12"/>
      <c r="H33" s="12"/>
      <c r="I33" s="12"/>
      <c r="J33" s="12"/>
      <c r="K33" s="12"/>
      <c r="L33" s="12"/>
      <c r="M33" s="12">
        <v>193</v>
      </c>
      <c r="N33" s="12"/>
    </row>
    <row r="34" spans="1:14" x14ac:dyDescent="0.25">
      <c r="A34" s="10">
        <f t="shared" si="3"/>
        <v>161.07970655106874</v>
      </c>
      <c r="B34" s="2">
        <v>48</v>
      </c>
      <c r="C34" s="4"/>
      <c r="D34" s="4">
        <f>M34/B34</f>
        <v>4.854166666666667</v>
      </c>
      <c r="E34" s="4">
        <f t="shared" si="4"/>
        <v>5.815077101</v>
      </c>
      <c r="F34" s="4">
        <f>E34/2.2</f>
        <v>2.6432168640909088</v>
      </c>
      <c r="G34" s="4">
        <f>E34*4.45</f>
        <v>25.877093099450001</v>
      </c>
      <c r="H34" s="2"/>
      <c r="I34" s="2"/>
      <c r="J34" s="2"/>
      <c r="K34" s="2"/>
      <c r="L34" s="2"/>
      <c r="M34" s="2">
        <v>233</v>
      </c>
      <c r="N34" s="2"/>
    </row>
    <row r="35" spans="1:14" x14ac:dyDescent="0.25">
      <c r="A35" s="10">
        <f t="shared" si="3"/>
        <v>322.44586296333682</v>
      </c>
      <c r="B35" s="2">
        <v>48</v>
      </c>
      <c r="C35" s="4"/>
      <c r="D35" s="4">
        <f t="shared" ref="D35:D47" si="5">M35/B35</f>
        <v>5.8125</v>
      </c>
      <c r="E35" s="4">
        <f t="shared" si="4"/>
        <v>12.854798190999993</v>
      </c>
      <c r="F35" s="4">
        <f t="shared" ref="F35:F47" si="6">E35/2.2</f>
        <v>5.8430900868181785</v>
      </c>
      <c r="G35" s="4">
        <f t="shared" ref="G35:G47" si="7">E35*4.45</f>
        <v>57.203851949949971</v>
      </c>
      <c r="H35" s="2"/>
      <c r="I35" s="2"/>
      <c r="J35" s="2"/>
      <c r="K35" s="2"/>
      <c r="L35" s="2"/>
      <c r="M35" s="2">
        <v>279</v>
      </c>
      <c r="N35" s="2"/>
    </row>
    <row r="36" spans="1:14" x14ac:dyDescent="0.25">
      <c r="A36" s="10">
        <f t="shared" si="3"/>
        <v>443.45444712129392</v>
      </c>
      <c r="B36" s="2">
        <v>48</v>
      </c>
      <c r="C36" s="4"/>
      <c r="D36" s="4">
        <f t="shared" si="5"/>
        <v>6.895833333333333</v>
      </c>
      <c r="E36" s="4">
        <f t="shared" si="4"/>
        <v>19.871701122999987</v>
      </c>
      <c r="F36" s="4">
        <f t="shared" si="6"/>
        <v>9.0325914195454473</v>
      </c>
      <c r="G36" s="4">
        <f t="shared" si="7"/>
        <v>88.429069997349941</v>
      </c>
      <c r="H36" s="2"/>
      <c r="I36" s="2"/>
      <c r="J36" s="2"/>
      <c r="K36" s="2"/>
      <c r="L36" s="2"/>
      <c r="M36" s="2">
        <v>331</v>
      </c>
      <c r="N36" s="2"/>
    </row>
    <row r="37" spans="1:14" x14ac:dyDescent="0.25">
      <c r="A37" s="10">
        <f t="shared" si="3"/>
        <v>532.38005269836685</v>
      </c>
      <c r="B37" s="2">
        <v>48</v>
      </c>
      <c r="C37" s="4"/>
      <c r="D37" s="4">
        <f t="shared" si="5"/>
        <v>8.125</v>
      </c>
      <c r="E37" s="4">
        <f t="shared" si="4"/>
        <v>26.735902192000005</v>
      </c>
      <c r="F37" s="4">
        <f t="shared" si="6"/>
        <v>12.152682814545456</v>
      </c>
      <c r="G37" s="4">
        <f t="shared" si="7"/>
        <v>118.97476475440003</v>
      </c>
      <c r="H37" s="2"/>
      <c r="I37" s="2"/>
      <c r="J37" s="2"/>
      <c r="K37" s="2"/>
      <c r="L37" s="2"/>
      <c r="M37" s="2">
        <v>390</v>
      </c>
      <c r="N37" s="2"/>
    </row>
    <row r="38" spans="1:14" x14ac:dyDescent="0.25">
      <c r="A38" s="10">
        <f t="shared" si="3"/>
        <v>600.03046345010443</v>
      </c>
      <c r="B38" s="2">
        <v>48</v>
      </c>
      <c r="C38" s="4"/>
      <c r="D38" s="4">
        <f t="shared" si="5"/>
        <v>9.5</v>
      </c>
      <c r="E38" s="4">
        <f t="shared" si="4"/>
        <v>33.19137974800001</v>
      </c>
      <c r="F38" s="4">
        <f t="shared" si="6"/>
        <v>15.086990794545457</v>
      </c>
      <c r="G38" s="4">
        <f t="shared" si="7"/>
        <v>147.70163987860005</v>
      </c>
      <c r="H38" s="2"/>
      <c r="I38" s="2"/>
      <c r="J38" s="2"/>
      <c r="K38" s="2"/>
      <c r="L38" s="2"/>
      <c r="M38" s="2">
        <v>456</v>
      </c>
      <c r="N38" s="2"/>
    </row>
    <row r="39" spans="1:14" x14ac:dyDescent="0.25">
      <c r="A39" s="10">
        <f t="shared" si="3"/>
        <v>659.58273462189209</v>
      </c>
      <c r="B39" s="2">
        <v>48</v>
      </c>
      <c r="C39" s="4"/>
      <c r="D39" s="4">
        <f t="shared" si="5"/>
        <v>11.0625</v>
      </c>
      <c r="E39" s="4">
        <f t="shared" si="4"/>
        <v>39.189866923000004</v>
      </c>
      <c r="F39" s="4">
        <f t="shared" si="6"/>
        <v>17.813575874090908</v>
      </c>
      <c r="G39" s="4">
        <f t="shared" si="7"/>
        <v>174.39490780735002</v>
      </c>
      <c r="H39" s="2"/>
      <c r="I39" s="2"/>
      <c r="J39" s="2"/>
      <c r="K39" s="2"/>
      <c r="L39" s="2"/>
      <c r="M39" s="2">
        <v>531</v>
      </c>
      <c r="N39" s="2"/>
    </row>
    <row r="40" spans="1:14" x14ac:dyDescent="0.25">
      <c r="A40" s="10">
        <f t="shared" si="3"/>
        <v>714.99375227311248</v>
      </c>
      <c r="B40" s="2">
        <v>48</v>
      </c>
      <c r="C40" s="4"/>
      <c r="D40" s="4">
        <f t="shared" si="5"/>
        <v>12.770833333333334</v>
      </c>
      <c r="E40" s="4">
        <f t="shared" si="4"/>
        <v>44.43313380099999</v>
      </c>
      <c r="F40" s="4">
        <f t="shared" si="6"/>
        <v>20.19687900045454</v>
      </c>
      <c r="G40" s="4">
        <f t="shared" si="7"/>
        <v>197.72744541444996</v>
      </c>
      <c r="H40" s="2"/>
      <c r="I40" s="2"/>
      <c r="J40" s="2"/>
      <c r="K40" s="2"/>
      <c r="L40" s="2"/>
      <c r="M40" s="2">
        <v>613</v>
      </c>
      <c r="N40" s="2"/>
    </row>
    <row r="41" spans="1:14" x14ac:dyDescent="0.25">
      <c r="A41" s="10">
        <f t="shared" si="3"/>
        <v>736.52813863917618</v>
      </c>
      <c r="B41" s="2">
        <v>48</v>
      </c>
      <c r="C41" s="4"/>
      <c r="D41" s="4">
        <f t="shared" si="5"/>
        <v>13.541666666666666</v>
      </c>
      <c r="E41" s="4">
        <f t="shared" si="4"/>
        <v>46.442337511999987</v>
      </c>
      <c r="F41" s="4">
        <f t="shared" si="6"/>
        <v>21.110153414545447</v>
      </c>
      <c r="G41" s="4">
        <f t="shared" si="7"/>
        <v>206.66840192839996</v>
      </c>
      <c r="H41" s="2"/>
      <c r="I41" s="2"/>
      <c r="J41" s="2"/>
      <c r="K41" s="2"/>
      <c r="L41" s="2"/>
      <c r="M41" s="2">
        <v>650</v>
      </c>
      <c r="N41" s="2"/>
    </row>
    <row r="42" spans="1:14" x14ac:dyDescent="0.25">
      <c r="A42" s="10">
        <f t="shared" si="3"/>
        <v>760.84276232954289</v>
      </c>
      <c r="B42" s="2">
        <v>48</v>
      </c>
      <c r="C42" s="4"/>
      <c r="D42" s="4">
        <f t="shared" si="5"/>
        <v>14.583333333333334</v>
      </c>
      <c r="E42" s="4">
        <f t="shared" si="4"/>
        <v>48.885241612000023</v>
      </c>
      <c r="F42" s="4">
        <f t="shared" si="6"/>
        <v>22.220564369090919</v>
      </c>
      <c r="G42" s="4">
        <f t="shared" si="7"/>
        <v>217.5393251734001</v>
      </c>
      <c r="H42" s="2"/>
      <c r="I42" s="2"/>
      <c r="J42" s="2"/>
      <c r="K42" s="2"/>
      <c r="L42" s="2"/>
      <c r="M42" s="2">
        <v>700</v>
      </c>
      <c r="N42" s="2"/>
    </row>
    <row r="43" spans="1:14" x14ac:dyDescent="0.25">
      <c r="A43" s="10">
        <f t="shared" si="3"/>
        <v>778.65347183540143</v>
      </c>
      <c r="B43" s="2">
        <v>48</v>
      </c>
      <c r="C43" s="4"/>
      <c r="D43" s="4">
        <f t="shared" si="5"/>
        <v>15.625</v>
      </c>
      <c r="E43" s="4">
        <f t="shared" si="4"/>
        <v>51.089895711999993</v>
      </c>
      <c r="F43" s="4">
        <f t="shared" si="6"/>
        <v>23.222679869090904</v>
      </c>
      <c r="G43" s="4">
        <f t="shared" si="7"/>
        <v>227.35003591839998</v>
      </c>
      <c r="H43" s="2"/>
      <c r="I43" s="2"/>
      <c r="J43" s="2"/>
      <c r="K43" s="2"/>
      <c r="L43" s="2"/>
      <c r="M43" s="2">
        <v>750</v>
      </c>
      <c r="N43" s="2"/>
    </row>
    <row r="44" spans="1:14" x14ac:dyDescent="0.25">
      <c r="A44" s="10">
        <f t="shared" si="3"/>
        <v>790.21432988175366</v>
      </c>
      <c r="B44" s="2">
        <v>48</v>
      </c>
      <c r="C44" s="4"/>
      <c r="D44" s="4">
        <f t="shared" si="5"/>
        <v>16.666666666666668</v>
      </c>
      <c r="E44" s="4">
        <f t="shared" si="4"/>
        <v>53.138049811999998</v>
      </c>
      <c r="F44" s="4">
        <f t="shared" si="6"/>
        <v>24.153659005454543</v>
      </c>
      <c r="G44" s="4">
        <f t="shared" si="7"/>
        <v>236.4643216634</v>
      </c>
      <c r="H44" s="2"/>
      <c r="I44" s="2"/>
      <c r="J44" s="2"/>
      <c r="K44" s="2"/>
      <c r="L44" s="2"/>
      <c r="M44" s="2">
        <v>800</v>
      </c>
      <c r="N44" s="2"/>
    </row>
    <row r="45" spans="1:14" x14ac:dyDescent="0.25">
      <c r="A45" s="10">
        <f t="shared" si="3"/>
        <v>798.26711919361696</v>
      </c>
      <c r="B45" s="2">
        <v>48</v>
      </c>
      <c r="C45" s="4"/>
      <c r="D45" s="4">
        <f t="shared" si="5"/>
        <v>17.708333333333332</v>
      </c>
      <c r="E45" s="4">
        <f t="shared" si="4"/>
        <v>55.11145391199998</v>
      </c>
      <c r="F45" s="4">
        <f t="shared" si="6"/>
        <v>25.050660869090898</v>
      </c>
      <c r="G45" s="4">
        <f t="shared" si="7"/>
        <v>245.24596990839993</v>
      </c>
      <c r="H45" s="2"/>
      <c r="I45" s="2"/>
      <c r="J45" s="2"/>
      <c r="K45" s="2"/>
      <c r="L45" s="2"/>
      <c r="M45" s="2">
        <v>850</v>
      </c>
      <c r="N45" s="2"/>
    </row>
    <row r="46" spans="1:14" x14ac:dyDescent="0.25">
      <c r="A46" s="10">
        <f t="shared" si="3"/>
        <v>809.14009249598894</v>
      </c>
      <c r="B46" s="2">
        <v>48</v>
      </c>
      <c r="C46" s="4"/>
      <c r="D46" s="4">
        <f t="shared" si="5"/>
        <v>18.75</v>
      </c>
      <c r="E46" s="4">
        <f t="shared" si="4"/>
        <v>57.091858012000024</v>
      </c>
      <c r="F46" s="4">
        <f t="shared" si="6"/>
        <v>25.9508445509091</v>
      </c>
      <c r="G46" s="4">
        <f t="shared" si="7"/>
        <v>254.05876815340011</v>
      </c>
      <c r="H46" s="2"/>
      <c r="I46" s="2"/>
      <c r="J46" s="2"/>
      <c r="K46" s="2"/>
      <c r="L46" s="2"/>
      <c r="M46" s="2">
        <v>900</v>
      </c>
      <c r="N46" s="2"/>
    </row>
    <row r="47" spans="1:14" x14ac:dyDescent="0.25">
      <c r="A47" s="10">
        <f>(0.0000000000293*M47^5)-(0.0000000932902*M47^4)+(0.0001166890803*M47^3)-(0.0725968129669*M47^2)+(23.3455484188722*M47)-(2558.4313)</f>
        <v>833.84672251384472</v>
      </c>
      <c r="B47" s="2">
        <v>48</v>
      </c>
      <c r="C47" s="4"/>
      <c r="D47" s="4">
        <f t="shared" si="5"/>
        <v>19.791666666666668</v>
      </c>
      <c r="E47" s="4">
        <f t="shared" si="4"/>
        <v>59.161012111999987</v>
      </c>
      <c r="F47" s="4">
        <f t="shared" si="6"/>
        <v>26.891369141818174</v>
      </c>
      <c r="G47" s="4">
        <f t="shared" si="7"/>
        <v>263.26650389839995</v>
      </c>
      <c r="H47" s="2"/>
      <c r="I47" s="2"/>
      <c r="J47" s="2"/>
      <c r="K47" s="2"/>
      <c r="L47" s="2"/>
      <c r="M47" s="2">
        <v>950</v>
      </c>
      <c r="N47" s="2"/>
    </row>
  </sheetData>
  <mergeCells count="10">
    <mergeCell ref="A4:N4"/>
    <mergeCell ref="A23:N23"/>
    <mergeCell ref="H24:I24"/>
    <mergeCell ref="J24:K24"/>
    <mergeCell ref="L24:M24"/>
    <mergeCell ref="H5:I5"/>
    <mergeCell ref="J5:K5"/>
    <mergeCell ref="L5:M5"/>
    <mergeCell ref="E5:G5"/>
    <mergeCell ref="E24:G24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177EB-B5C3-409D-B53E-0C8A30CD4B7E}">
  <dimension ref="A4:C15"/>
  <sheetViews>
    <sheetView tabSelected="1" workbookViewId="0">
      <selection activeCell="E7" sqref="E7"/>
    </sheetView>
  </sheetViews>
  <sheetFormatPr defaultRowHeight="15" x14ac:dyDescent="0.25"/>
  <cols>
    <col min="1" max="1" width="17.7109375" customWidth="1"/>
    <col min="2" max="3" width="9.140625" style="1"/>
  </cols>
  <sheetData>
    <row r="4" spans="1:3" x14ac:dyDescent="0.25">
      <c r="A4" s="20" t="s">
        <v>20</v>
      </c>
      <c r="B4" s="2">
        <v>3</v>
      </c>
      <c r="C4" s="2" t="s">
        <v>22</v>
      </c>
    </row>
    <row r="5" spans="1:3" x14ac:dyDescent="0.25">
      <c r="A5" s="20" t="s">
        <v>21</v>
      </c>
      <c r="B5" s="2">
        <v>1.5</v>
      </c>
      <c r="C5" s="2" t="s">
        <v>22</v>
      </c>
    </row>
    <row r="6" spans="1:3" x14ac:dyDescent="0.25">
      <c r="A6" s="20" t="s">
        <v>23</v>
      </c>
      <c r="B6" s="2">
        <v>1025</v>
      </c>
      <c r="C6" s="2" t="s">
        <v>24</v>
      </c>
    </row>
    <row r="7" spans="1:3" x14ac:dyDescent="0.25">
      <c r="A7" s="20" t="s">
        <v>31</v>
      </c>
      <c r="B7" s="2">
        <v>2</v>
      </c>
      <c r="C7" s="2" t="s">
        <v>22</v>
      </c>
    </row>
    <row r="8" spans="1:3" x14ac:dyDescent="0.25">
      <c r="A8" s="20" t="s">
        <v>25</v>
      </c>
      <c r="B8" s="2">
        <v>1.2</v>
      </c>
      <c r="C8" s="2" t="s">
        <v>26</v>
      </c>
    </row>
    <row r="9" spans="1:3" x14ac:dyDescent="0.25">
      <c r="A9" s="20" t="s">
        <v>27</v>
      </c>
      <c r="B9" s="2">
        <f>(B11*3.1415)/180</f>
        <v>0.12216944444444446</v>
      </c>
      <c r="C9" s="2" t="s">
        <v>28</v>
      </c>
    </row>
    <row r="10" spans="1:3" x14ac:dyDescent="0.25">
      <c r="A10" s="20"/>
      <c r="B10" s="2"/>
      <c r="C10" s="2"/>
    </row>
    <row r="11" spans="1:3" x14ac:dyDescent="0.25">
      <c r="A11" s="20" t="s">
        <v>27</v>
      </c>
      <c r="B11" s="2">
        <v>7</v>
      </c>
      <c r="C11" s="2" t="s">
        <v>30</v>
      </c>
    </row>
    <row r="15" spans="1:3" x14ac:dyDescent="0.25">
      <c r="A15" s="20" t="s">
        <v>29</v>
      </c>
      <c r="B15" s="21">
        <f>((B5^4)*B6*B8*B7*(B9^2))/4</f>
        <v>46.469216484960945</v>
      </c>
      <c r="C15" s="2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Charts</vt:lpstr>
      </vt:variant>
      <vt:variant>
        <vt:i4>1</vt:i4>
      </vt:variant>
    </vt:vector>
  </HeadingPairs>
  <TitlesOfParts>
    <vt:vector size="3" baseType="lpstr">
      <vt:lpstr>Thruster Specs</vt:lpstr>
      <vt:lpstr>Angular Torque</vt:lpstr>
      <vt:lpstr>Chart1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cp:lastPrinted>2025-04-07T23:21:04Z</cp:lastPrinted>
  <dcterms:created xsi:type="dcterms:W3CDTF">2025-04-07T22:02:39Z</dcterms:created>
  <dcterms:modified xsi:type="dcterms:W3CDTF">2025-04-28T21:30:43Z</dcterms:modified>
</cp:coreProperties>
</file>