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"/>
    </mc:Choice>
  </mc:AlternateContent>
  <xr:revisionPtr revIDLastSave="0" documentId="13_ncr:1_{3F89D75B-28A4-4C29-A25C-3151A9551955}" xr6:coauthVersionLast="36" xr6:coauthVersionMax="36" xr10:uidLastSave="{00000000-0000-0000-0000-000000000000}"/>
  <bookViews>
    <workbookView xWindow="0" yWindow="0" windowWidth="38670" windowHeight="12030" firstSheet="1" activeTab="5" xr2:uid="{5F6045DD-5891-4E7E-BB7A-0E30400A7DEE}"/>
  </bookViews>
  <sheets>
    <sheet name="Chart4" sheetId="5" r:id="rId1"/>
    <sheet name="Raw Data" sheetId="1" r:id="rId2"/>
    <sheet name="0-3V Hum (B)" sheetId="9" r:id="rId3"/>
    <sheet name="0-3V Temp (V)" sheetId="11" r:id="rId4"/>
    <sheet name="0-3V Temp (B)" sheetId="12" r:id="rId5"/>
    <sheet name="Data Aug 2023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6" l="1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N23" i="6"/>
  <c r="M17" i="6" l="1"/>
  <c r="M16" i="6"/>
  <c r="M15" i="6"/>
  <c r="M14" i="6"/>
  <c r="M13" i="6"/>
  <c r="M12" i="6"/>
  <c r="P12" i="6" s="1"/>
  <c r="M11" i="6"/>
  <c r="P11" i="6" s="1"/>
  <c r="M10" i="6"/>
  <c r="P10" i="6" s="1"/>
  <c r="M9" i="6"/>
  <c r="M8" i="6"/>
  <c r="M7" i="6"/>
  <c r="M6" i="6"/>
  <c r="M5" i="6"/>
  <c r="M4" i="6"/>
  <c r="O26" i="6"/>
  <c r="N25" i="6"/>
  <c r="O25" i="6" s="1"/>
  <c r="N24" i="6"/>
  <c r="O24" i="6" s="1"/>
  <c r="O23" i="6"/>
  <c r="G5" i="6"/>
  <c r="G6" i="6" s="1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F16" i="6"/>
  <c r="F14" i="6"/>
  <c r="F8" i="6"/>
  <c r="F6" i="6"/>
  <c r="E5" i="6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D21" i="6"/>
  <c r="F21" i="6" s="1"/>
  <c r="D20" i="6"/>
  <c r="F20" i="6" s="1"/>
  <c r="D19" i="6"/>
  <c r="F19" i="6" s="1"/>
  <c r="D18" i="6"/>
  <c r="F18" i="6" s="1"/>
  <c r="D17" i="6"/>
  <c r="F17" i="6" s="1"/>
  <c r="D16" i="6"/>
  <c r="D15" i="6"/>
  <c r="F15" i="6" s="1"/>
  <c r="D14" i="6"/>
  <c r="D13" i="6"/>
  <c r="F13" i="6" s="1"/>
  <c r="D12" i="6"/>
  <c r="F12" i="6" s="1"/>
  <c r="D11" i="6"/>
  <c r="F11" i="6" s="1"/>
  <c r="D10" i="6"/>
  <c r="F10" i="6" s="1"/>
  <c r="D9" i="6"/>
  <c r="F9" i="6" s="1"/>
  <c r="D8" i="6"/>
  <c r="D7" i="6"/>
  <c r="F7" i="6" s="1"/>
  <c r="D6" i="6"/>
  <c r="D5" i="6"/>
  <c r="F5" i="6" s="1"/>
  <c r="D4" i="6"/>
  <c r="F4" i="6" s="1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5" i="6"/>
  <c r="P9" i="6" l="1"/>
  <c r="O27" i="6"/>
  <c r="M37" i="1"/>
  <c r="M36" i="1"/>
  <c r="M35" i="1"/>
  <c r="M34" i="1"/>
  <c r="M33" i="1"/>
  <c r="M32" i="1"/>
  <c r="M31" i="1"/>
  <c r="L37" i="1"/>
  <c r="L36" i="1"/>
  <c r="L35" i="1"/>
  <c r="L34" i="1"/>
  <c r="L33" i="1"/>
  <c r="L32" i="1"/>
  <c r="L31" i="1"/>
  <c r="T10" i="1"/>
  <c r="T9" i="1"/>
  <c r="T8" i="1"/>
  <c r="T7" i="1"/>
  <c r="T6" i="1"/>
  <c r="T5" i="1"/>
  <c r="S10" i="1"/>
  <c r="S9" i="1"/>
  <c r="S8" i="1"/>
  <c r="S7" i="1"/>
  <c r="S6" i="1"/>
  <c r="S5" i="1"/>
  <c r="G16" i="1"/>
  <c r="F16" i="1"/>
  <c r="E16" i="1"/>
  <c r="D16" i="1"/>
  <c r="C16" i="1"/>
  <c r="B16" i="1"/>
  <c r="A16" i="1"/>
  <c r="G31" i="1"/>
  <c r="F31" i="1"/>
  <c r="E31" i="1"/>
  <c r="D31" i="1"/>
  <c r="C31" i="1"/>
  <c r="B31" i="1"/>
  <c r="A31" i="1"/>
  <c r="G15" i="1"/>
  <c r="F15" i="1"/>
  <c r="E15" i="1"/>
  <c r="D15" i="1"/>
  <c r="C15" i="1"/>
  <c r="B15" i="1"/>
  <c r="A15" i="1"/>
  <c r="P13" i="6" l="1"/>
  <c r="P8" i="6"/>
  <c r="P7" i="6" l="1"/>
  <c r="P14" i="6"/>
  <c r="P15" i="6" l="1"/>
  <c r="P6" i="6"/>
  <c r="P4" i="6" l="1"/>
  <c r="P5" i="6"/>
  <c r="P17" i="6"/>
  <c r="P16" i="6"/>
</calcChain>
</file>

<file path=xl/sharedStrings.xml><?xml version="1.0" encoding="utf-8"?>
<sst xmlns="http://schemas.openxmlformats.org/spreadsheetml/2006/main" count="24" uniqueCount="15">
  <si>
    <t>Pin3 Hum</t>
  </si>
  <si>
    <t>Pin4 Temp</t>
  </si>
  <si>
    <t>Counts</t>
  </si>
  <si>
    <t>Volts</t>
  </si>
  <si>
    <t>Millivolts</t>
  </si>
  <si>
    <t>RH %</t>
  </si>
  <si>
    <t>Temp (degC)</t>
  </si>
  <si>
    <t>Hum %</t>
  </si>
  <si>
    <t>Vout</t>
  </si>
  <si>
    <t>0-3V Hum</t>
  </si>
  <si>
    <t>Bits</t>
  </si>
  <si>
    <t>Temp</t>
  </si>
  <si>
    <t>0-3V Temp</t>
  </si>
  <si>
    <t>Hand Calc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</si>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</sst>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164" fontId="1" fillId="0" borderId="1" xfId="0" applyNumberFormat="1" applyFont="1" applyBorder="1"/>
    <xf numFmtId="1" fontId="0" fillId="0" borderId="1" xfId="0" applyNumberFormat="1" applyBorder="1"/>
    <xf numFmtId="165" fontId="0" fillId="0" borderId="0" xfId="0" applyNumberFormat="1"/>
    <xf numFmtId="2" fontId="0" fillId="0" borderId="0" xfId="0" applyNumberFormat="1"/>
    <xf numFmtId="0" fontId="1" fillId="0" borderId="0" xfId="0" applyFont="1"/>
    <xf numFmtId="164" fontId="1" fillId="0" borderId="0" xfId="0" applyNumberFormat="1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5" Type="http://schemas.openxmlformats.org/officeDocument/2006/relationships/chartsheet" Target="chart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799593855536001E-2"/>
          <c:y val="7.0874852590237042E-2"/>
          <c:w val="0.9404060659953597"/>
          <c:h val="0.878229635584776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1"/>
            <c:trendlineLbl>
              <c:layout>
                <c:manualLayout>
                  <c:x val="-4.9978640373824615E-2"/>
                  <c:y val="-0.419946578622383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'Raw Data'!$R$29:$R$38</c:f>
              <c:numCache>
                <c:formatCode>0.00</c:formatCode>
                <c:ptCount val="10"/>
                <c:pt idx="0">
                  <c:v>3</c:v>
                </c:pt>
                <c:pt idx="1">
                  <c:v>2.48</c:v>
                </c:pt>
                <c:pt idx="2">
                  <c:v>1.99</c:v>
                </c:pt>
                <c:pt idx="3">
                  <c:v>1.77</c:v>
                </c:pt>
                <c:pt idx="4">
                  <c:v>1.57</c:v>
                </c:pt>
                <c:pt idx="5">
                  <c:v>1.21</c:v>
                </c:pt>
                <c:pt idx="6">
                  <c:v>0.93</c:v>
                </c:pt>
                <c:pt idx="7">
                  <c:v>0.71</c:v>
                </c:pt>
                <c:pt idx="8">
                  <c:v>0.55000000000000004</c:v>
                </c:pt>
                <c:pt idx="9">
                  <c:v>0.42</c:v>
                </c:pt>
              </c:numCache>
            </c:numRef>
          </c:xVal>
          <c:yVal>
            <c:numRef>
              <c:f>'Raw Data'!$S$29:$S$38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CF-4D2F-AF44-E7B7A1DCF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545872"/>
        <c:axId val="280460304"/>
      </c:scatterChart>
      <c:valAx>
        <c:axId val="46545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460304"/>
        <c:crosses val="autoZero"/>
        <c:crossBetween val="midCat"/>
      </c:valAx>
      <c:valAx>
        <c:axId val="28046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45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'Data Aug 2023'!$F$4:$F$21</c:f>
              <c:numCache>
                <c:formatCode>0.00</c:formatCode>
                <c:ptCount val="18"/>
                <c:pt idx="0">
                  <c:v>320.85333254999995</c:v>
                </c:pt>
                <c:pt idx="1">
                  <c:v>532.47999870000001</c:v>
                </c:pt>
                <c:pt idx="2">
                  <c:v>737.27999820000002</c:v>
                </c:pt>
                <c:pt idx="3">
                  <c:v>935.25333105000004</c:v>
                </c:pt>
                <c:pt idx="4">
                  <c:v>1126.3999972499998</c:v>
                </c:pt>
                <c:pt idx="5">
                  <c:v>1310.7199968</c:v>
                </c:pt>
                <c:pt idx="6">
                  <c:v>1488.2133297</c:v>
                </c:pt>
                <c:pt idx="7">
                  <c:v>1665.7066625999998</c:v>
                </c:pt>
                <c:pt idx="8">
                  <c:v>1843.1999955000001</c:v>
                </c:pt>
                <c:pt idx="9">
                  <c:v>2020.6933283999999</c:v>
                </c:pt>
                <c:pt idx="10">
                  <c:v>2191.3599946499999</c:v>
                </c:pt>
                <c:pt idx="11">
                  <c:v>2362.0266609</c:v>
                </c:pt>
                <c:pt idx="12">
                  <c:v>2539.5199938000001</c:v>
                </c:pt>
                <c:pt idx="13">
                  <c:v>2717.0133266999997</c:v>
                </c:pt>
                <c:pt idx="14">
                  <c:v>2901.33332625</c:v>
                </c:pt>
                <c:pt idx="15">
                  <c:v>3085.6533257999995</c:v>
                </c:pt>
                <c:pt idx="16">
                  <c:v>3283.6266586499996</c:v>
                </c:pt>
                <c:pt idx="17">
                  <c:v>3488.4266581500001</c:v>
                </c:pt>
              </c:numCache>
            </c:numRef>
          </c:xVal>
          <c:yVal>
            <c:numRef>
              <c:f>'Data Aug 2023'!$G$4:$G$21</c:f>
              <c:numCache>
                <c:formatCode>General</c:formatCode>
                <c:ptCount val="18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  <c:pt idx="15">
                  <c:v>85</c:v>
                </c:pt>
                <c:pt idx="16">
                  <c:v>90</c:v>
                </c:pt>
                <c:pt idx="17">
                  <c:v>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5D-48D4-9F35-A363F7BDD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501551"/>
        <c:axId val="694128319"/>
      </c:scatterChart>
      <c:valAx>
        <c:axId val="699501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4128319"/>
        <c:crosses val="autoZero"/>
        <c:crossBetween val="midCat"/>
      </c:valAx>
      <c:valAx>
        <c:axId val="694128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95015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'Data Aug 2023'!$M$4:$M$17</c:f>
              <c:numCache>
                <c:formatCode>General</c:formatCode>
                <c:ptCount val="14"/>
                <c:pt idx="0">
                  <c:v>2.8541999999999996</c:v>
                </c:pt>
                <c:pt idx="1">
                  <c:v>2.7569999999999997</c:v>
                </c:pt>
                <c:pt idx="2">
                  <c:v>2.6165999999999996</c:v>
                </c:pt>
                <c:pt idx="3">
                  <c:v>2.4287999999999998</c:v>
                </c:pt>
                <c:pt idx="4">
                  <c:v>2.1941999999999999</c:v>
                </c:pt>
                <c:pt idx="5">
                  <c:v>1.9259999999999999</c:v>
                </c:pt>
                <c:pt idx="6">
                  <c:v>1.6416000000000002</c:v>
                </c:pt>
                <c:pt idx="7">
                  <c:v>1.5</c:v>
                </c:pt>
                <c:pt idx="8">
                  <c:v>1.3619999999999999</c:v>
                </c:pt>
                <c:pt idx="9">
                  <c:v>1.1052</c:v>
                </c:pt>
                <c:pt idx="10">
                  <c:v>0.88140000000000007</c:v>
                </c:pt>
                <c:pt idx="11">
                  <c:v>0.69479999999999997</c:v>
                </c:pt>
                <c:pt idx="12">
                  <c:v>0.54659999999999997</c:v>
                </c:pt>
                <c:pt idx="13">
                  <c:v>0.42899999999999999</c:v>
                </c:pt>
              </c:numCache>
            </c:numRef>
          </c:xVal>
          <c:yVal>
            <c:numRef>
              <c:f>'Data Aug 2023'!$N$4:$N$17</c:f>
              <c:numCache>
                <c:formatCode>General</c:formatCode>
                <c:ptCount val="14"/>
                <c:pt idx="0">
                  <c:v>-40</c:v>
                </c:pt>
                <c:pt idx="1">
                  <c:v>-30</c:v>
                </c:pt>
                <c:pt idx="2">
                  <c:v>-20</c:v>
                </c:pt>
                <c:pt idx="3">
                  <c:v>-10</c:v>
                </c:pt>
                <c:pt idx="4">
                  <c:v>0</c:v>
                </c:pt>
                <c:pt idx="5">
                  <c:v>10</c:v>
                </c:pt>
                <c:pt idx="6">
                  <c:v>20</c:v>
                </c:pt>
                <c:pt idx="7">
                  <c:v>25</c:v>
                </c:pt>
                <c:pt idx="8">
                  <c:v>30</c:v>
                </c:pt>
                <c:pt idx="9">
                  <c:v>40</c:v>
                </c:pt>
                <c:pt idx="10">
                  <c:v>50</c:v>
                </c:pt>
                <c:pt idx="11">
                  <c:v>60</c:v>
                </c:pt>
                <c:pt idx="12">
                  <c:v>70</c:v>
                </c:pt>
                <c:pt idx="13">
                  <c:v>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47-45AC-A50E-0DEF1EDEF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692895"/>
        <c:axId val="701099215"/>
      </c:scatterChart>
      <c:valAx>
        <c:axId val="627692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1099215"/>
        <c:crosses val="autoZero"/>
        <c:crossBetween val="midCat"/>
        <c:majorUnit val="0.25"/>
      </c:valAx>
      <c:valAx>
        <c:axId val="701099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692895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8.3502069138678914E-2"/>
                  <c:y val="-8.9311501548189356E-2"/>
                </c:manualLayout>
              </c:layout>
              <c:numFmt formatCode="#,##0.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'Data Aug 2023'!$P$4:$P$17</c:f>
              <c:numCache>
                <c:formatCode>0</c:formatCode>
                <c:ptCount val="14"/>
                <c:pt idx="0">
                  <c:v>3896.9343904859993</c:v>
                </c:pt>
                <c:pt idx="1">
                  <c:v>3764.2239908099996</c:v>
                </c:pt>
                <c:pt idx="2">
                  <c:v>3572.5311912779994</c:v>
                </c:pt>
                <c:pt idx="3">
                  <c:v>3316.1215919039996</c:v>
                </c:pt>
                <c:pt idx="4">
                  <c:v>2995.8143926859998</c:v>
                </c:pt>
                <c:pt idx="5">
                  <c:v>2629.6319935799997</c:v>
                </c:pt>
                <c:pt idx="6">
                  <c:v>2241.3311945280002</c:v>
                </c:pt>
                <c:pt idx="7">
                  <c:v>2047.9999949999999</c:v>
                </c:pt>
                <c:pt idx="8">
                  <c:v>1859.5839954599996</c:v>
                </c:pt>
                <c:pt idx="9">
                  <c:v>1508.9663963159999</c:v>
                </c:pt>
                <c:pt idx="10">
                  <c:v>1203.4047970619999</c:v>
                </c:pt>
                <c:pt idx="11">
                  <c:v>948.63359768399994</c:v>
                </c:pt>
                <c:pt idx="12">
                  <c:v>746.29119817799995</c:v>
                </c:pt>
                <c:pt idx="13">
                  <c:v>585.72799856999995</c:v>
                </c:pt>
              </c:numCache>
            </c:numRef>
          </c:xVal>
          <c:yVal>
            <c:numRef>
              <c:f>'Data Aug 2023'!$Q$4:$Q$17</c:f>
              <c:numCache>
                <c:formatCode>General</c:formatCode>
                <c:ptCount val="14"/>
                <c:pt idx="0">
                  <c:v>-40</c:v>
                </c:pt>
                <c:pt idx="1">
                  <c:v>-30</c:v>
                </c:pt>
                <c:pt idx="2">
                  <c:v>-20</c:v>
                </c:pt>
                <c:pt idx="3">
                  <c:v>-10</c:v>
                </c:pt>
                <c:pt idx="4">
                  <c:v>0</c:v>
                </c:pt>
                <c:pt idx="5">
                  <c:v>10</c:v>
                </c:pt>
                <c:pt idx="6">
                  <c:v>20</c:v>
                </c:pt>
                <c:pt idx="7">
                  <c:v>25</c:v>
                </c:pt>
                <c:pt idx="8">
                  <c:v>30</c:v>
                </c:pt>
                <c:pt idx="9">
                  <c:v>40</c:v>
                </c:pt>
                <c:pt idx="10">
                  <c:v>50</c:v>
                </c:pt>
                <c:pt idx="11">
                  <c:v>60</c:v>
                </c:pt>
                <c:pt idx="12">
                  <c:v>70</c:v>
                </c:pt>
                <c:pt idx="13">
                  <c:v>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F3-4534-8AB6-3911764C8BF3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'Data Aug 2023'!$P$4:$P$17</c:f>
              <c:numCache>
                <c:formatCode>0</c:formatCode>
                <c:ptCount val="14"/>
                <c:pt idx="0">
                  <c:v>3896.9343904859993</c:v>
                </c:pt>
                <c:pt idx="1">
                  <c:v>3764.2239908099996</c:v>
                </c:pt>
                <c:pt idx="2">
                  <c:v>3572.5311912779994</c:v>
                </c:pt>
                <c:pt idx="3">
                  <c:v>3316.1215919039996</c:v>
                </c:pt>
                <c:pt idx="4">
                  <c:v>2995.8143926859998</c:v>
                </c:pt>
                <c:pt idx="5">
                  <c:v>2629.6319935799997</c:v>
                </c:pt>
                <c:pt idx="6">
                  <c:v>2241.3311945280002</c:v>
                </c:pt>
                <c:pt idx="7">
                  <c:v>2047.9999949999999</c:v>
                </c:pt>
                <c:pt idx="8">
                  <c:v>1859.5839954599996</c:v>
                </c:pt>
                <c:pt idx="9">
                  <c:v>1508.9663963159999</c:v>
                </c:pt>
                <c:pt idx="10">
                  <c:v>1203.4047970619999</c:v>
                </c:pt>
                <c:pt idx="11">
                  <c:v>948.63359768399994</c:v>
                </c:pt>
                <c:pt idx="12">
                  <c:v>746.29119817799995</c:v>
                </c:pt>
                <c:pt idx="13">
                  <c:v>585.72799856999995</c:v>
                </c:pt>
              </c:numCache>
            </c:numRef>
          </c:xVal>
          <c:yVal>
            <c:numRef>
              <c:f>'Data Aug 2023'!$R$4:$R$17</c:f>
              <c:numCache>
                <c:formatCode>General</c:formatCode>
                <c:ptCount val="14"/>
                <c:pt idx="0">
                  <c:v>-38.475999999999999</c:v>
                </c:pt>
                <c:pt idx="1">
                  <c:v>-30.93</c:v>
                </c:pt>
                <c:pt idx="2">
                  <c:v>-21.321000000000002</c:v>
                </c:pt>
                <c:pt idx="3">
                  <c:v>-10.379</c:v>
                </c:pt>
                <c:pt idx="4">
                  <c:v>0.68600000000000005</c:v>
                </c:pt>
                <c:pt idx="5">
                  <c:v>10.906000000000001</c:v>
                </c:pt>
                <c:pt idx="6">
                  <c:v>20.314</c:v>
                </c:pt>
                <c:pt idx="7">
                  <c:v>24.896000000000001</c:v>
                </c:pt>
                <c:pt idx="8">
                  <c:v>29.547999999999998</c:v>
                </c:pt>
                <c:pt idx="9">
                  <c:v>39.344000000000001</c:v>
                </c:pt>
                <c:pt idx="10">
                  <c:v>49.814999999999998</c:v>
                </c:pt>
                <c:pt idx="11">
                  <c:v>60.444000000000003</c:v>
                </c:pt>
                <c:pt idx="12">
                  <c:v>70.516000000000005</c:v>
                </c:pt>
                <c:pt idx="13">
                  <c:v>79.599999999999994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1F-4ADC-808B-EB6AA53AB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0580895"/>
        <c:axId val="694123327"/>
      </c:scatterChart>
      <c:valAx>
        <c:axId val="700580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4123327"/>
        <c:crosses val="autoZero"/>
        <c:crossBetween val="midCat"/>
      </c:valAx>
      <c:valAx>
        <c:axId val="694123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580895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DB40943-8EA8-48FB-A361-DEE70C211B2D}">
  <sheetPr/>
  <sheetViews>
    <sheetView zoomScale="12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FF4A83-ADA8-42CC-8CFD-69F23295BB90}">
  <sheetPr/>
  <sheetViews>
    <sheetView zoomScale="14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E33E919-9021-42BB-A0D9-529F8152EEA6}">
  <sheetPr/>
  <sheetViews>
    <sheetView zoomScale="142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EAA966D-0024-40E2-B6FD-3E1D9F81A3F1}">
  <sheetPr/>
  <sheetViews>
    <sheetView zoomScale="14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408" cy="629186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D61E13-791E-49D4-A359-455A98493C5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3116" cy="629186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DC6012-3B69-4C61-BA18-817A1EF1E6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6408" cy="629186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C6191A-B8B5-447B-B14F-2703737CDF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6408" cy="629186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A740A8-7EC0-4324-B2E7-0BC8DD708B8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31AD1-0449-47A6-8E45-C8F339DB92D2}">
  <dimension ref="A2:T48"/>
  <sheetViews>
    <sheetView topLeftCell="B1" workbookViewId="0">
      <selection activeCell="G16" sqref="G16"/>
    </sheetView>
  </sheetViews>
  <sheetFormatPr defaultRowHeight="15" x14ac:dyDescent="0.25"/>
  <cols>
    <col min="1" max="1" width="11.85546875" customWidth="1"/>
    <col min="13" max="13" width="12.7109375" customWidth="1"/>
    <col min="19" max="19" width="15.28515625" customWidth="1"/>
  </cols>
  <sheetData>
    <row r="2" spans="1:20" x14ac:dyDescent="0.25">
      <c r="A2" t="s">
        <v>0</v>
      </c>
    </row>
    <row r="4" spans="1:20" x14ac:dyDescent="0.25">
      <c r="A4" s="4">
        <v>0.51500000000000001</v>
      </c>
      <c r="B4" s="4">
        <v>1.0349999999999999</v>
      </c>
      <c r="C4" s="4">
        <v>1.516</v>
      </c>
      <c r="D4" s="4">
        <v>2</v>
      </c>
      <c r="E4" s="4">
        <v>2.52</v>
      </c>
      <c r="F4" s="4">
        <v>3.0030000000000001</v>
      </c>
      <c r="G4" s="4">
        <v>3.133</v>
      </c>
      <c r="H4" s="1"/>
      <c r="I4" s="1"/>
      <c r="J4" s="1"/>
      <c r="K4" s="2">
        <v>10</v>
      </c>
      <c r="L4" s="1">
        <v>1.2350000000000001</v>
      </c>
      <c r="M4" s="2">
        <v>10</v>
      </c>
      <c r="R4" t="s">
        <v>2</v>
      </c>
      <c r="S4" t="s">
        <v>4</v>
      </c>
      <c r="T4" t="s">
        <v>5</v>
      </c>
    </row>
    <row r="5" spans="1:20" x14ac:dyDescent="0.25">
      <c r="A5" s="5">
        <v>762</v>
      </c>
      <c r="B5" s="5">
        <v>1406</v>
      </c>
      <c r="C5" s="5">
        <v>1985</v>
      </c>
      <c r="D5" s="5">
        <v>2592</v>
      </c>
      <c r="E5" s="5">
        <v>3237</v>
      </c>
      <c r="F5" s="5">
        <v>3810</v>
      </c>
      <c r="G5" s="5">
        <v>3978</v>
      </c>
      <c r="H5" s="1"/>
      <c r="I5" s="1"/>
      <c r="J5" s="1"/>
      <c r="K5" s="2">
        <v>15</v>
      </c>
      <c r="L5" s="1">
        <v>1.39</v>
      </c>
      <c r="M5" s="2">
        <v>15</v>
      </c>
      <c r="R5">
        <v>1410</v>
      </c>
      <c r="S5" s="6">
        <f>((R5-136.48)/1227.2)*1000</f>
        <v>1037.7444589308996</v>
      </c>
      <c r="T5" s="6">
        <f>0.0375*S5-37.7</f>
        <v>1.215417209908729</v>
      </c>
    </row>
    <row r="6" spans="1:20" x14ac:dyDescent="0.25">
      <c r="A6" s="5">
        <v>759</v>
      </c>
      <c r="B6" s="5">
        <v>1417</v>
      </c>
      <c r="C6" s="5">
        <v>1997</v>
      </c>
      <c r="D6" s="5">
        <v>2585</v>
      </c>
      <c r="E6" s="5">
        <v>3242</v>
      </c>
      <c r="F6" s="5">
        <v>3832</v>
      </c>
      <c r="G6" s="5">
        <v>3988</v>
      </c>
      <c r="H6" s="1"/>
      <c r="I6" s="1"/>
      <c r="J6" s="1"/>
      <c r="K6" s="2">
        <v>20</v>
      </c>
      <c r="L6" s="1">
        <v>1.54</v>
      </c>
      <c r="M6" s="2">
        <v>20</v>
      </c>
      <c r="R6">
        <v>1993</v>
      </c>
      <c r="S6" s="6">
        <f t="shared" ref="S6:S10" si="0">((R6-136.48)/1227.2)*1000</f>
        <v>1512.8096479791395</v>
      </c>
      <c r="T6" s="6">
        <f t="shared" ref="T6:T10" si="1">0.0375*S6-37.7</f>
        <v>19.030361799217729</v>
      </c>
    </row>
    <row r="7" spans="1:20" x14ac:dyDescent="0.25">
      <c r="A7" s="5">
        <v>784</v>
      </c>
      <c r="B7" s="5">
        <v>1419</v>
      </c>
      <c r="C7" s="5">
        <v>1996</v>
      </c>
      <c r="D7" s="5">
        <v>2584</v>
      </c>
      <c r="E7" s="5">
        <v>3242</v>
      </c>
      <c r="F7" s="5">
        <v>3814</v>
      </c>
      <c r="G7" s="5">
        <v>3983</v>
      </c>
      <c r="H7" s="1"/>
      <c r="I7" s="1"/>
      <c r="J7" s="1"/>
      <c r="K7" s="2">
        <v>25</v>
      </c>
      <c r="L7" s="1">
        <v>1.6850000000000001</v>
      </c>
      <c r="M7" s="2">
        <v>25</v>
      </c>
      <c r="R7">
        <v>2591</v>
      </c>
      <c r="S7" s="6">
        <f t="shared" si="0"/>
        <v>2000.0977835723597</v>
      </c>
      <c r="T7" s="6">
        <f t="shared" si="1"/>
        <v>37.303666883963487</v>
      </c>
    </row>
    <row r="8" spans="1:20" x14ac:dyDescent="0.25">
      <c r="A8" s="5">
        <v>773</v>
      </c>
      <c r="B8" s="5">
        <v>1413</v>
      </c>
      <c r="C8" s="5">
        <v>1990</v>
      </c>
      <c r="D8" s="5">
        <v>2595</v>
      </c>
      <c r="E8" s="5">
        <v>3226</v>
      </c>
      <c r="F8" s="5">
        <v>3815</v>
      </c>
      <c r="G8" s="5">
        <v>3990</v>
      </c>
      <c r="H8" s="1"/>
      <c r="I8" s="1"/>
      <c r="J8" s="1"/>
      <c r="K8" s="2">
        <v>30</v>
      </c>
      <c r="L8" s="1">
        <v>1.825</v>
      </c>
      <c r="M8" s="2">
        <v>30</v>
      </c>
      <c r="R8">
        <v>3237</v>
      </c>
      <c r="S8" s="6">
        <f t="shared" si="0"/>
        <v>2526.4993481095175</v>
      </c>
      <c r="T8" s="6">
        <f t="shared" si="1"/>
        <v>57.043725554106899</v>
      </c>
    </row>
    <row r="9" spans="1:20" x14ac:dyDescent="0.25">
      <c r="A9" s="5">
        <v>758</v>
      </c>
      <c r="B9" s="5">
        <v>1410</v>
      </c>
      <c r="C9" s="5">
        <v>1992</v>
      </c>
      <c r="D9" s="5">
        <v>2593</v>
      </c>
      <c r="E9" s="5">
        <v>3234</v>
      </c>
      <c r="F9" s="5">
        <v>3817</v>
      </c>
      <c r="G9" s="5">
        <v>3961</v>
      </c>
      <c r="H9" s="1"/>
      <c r="I9" s="1"/>
      <c r="J9" s="1"/>
      <c r="K9" s="2">
        <v>35</v>
      </c>
      <c r="L9" s="1">
        <v>1.96</v>
      </c>
      <c r="M9" s="2">
        <v>35</v>
      </c>
      <c r="R9">
        <v>3817</v>
      </c>
      <c r="S9" s="6">
        <f t="shared" si="0"/>
        <v>2999.1199478487611</v>
      </c>
      <c r="T9" s="6">
        <f t="shared" si="1"/>
        <v>74.766998044328531</v>
      </c>
    </row>
    <row r="10" spans="1:20" x14ac:dyDescent="0.25">
      <c r="A10" s="5">
        <v>761</v>
      </c>
      <c r="B10" s="5">
        <v>1419</v>
      </c>
      <c r="C10" s="5">
        <v>1999</v>
      </c>
      <c r="D10" s="5">
        <v>2598</v>
      </c>
      <c r="E10" s="5">
        <v>3238</v>
      </c>
      <c r="F10" s="5">
        <v>3814</v>
      </c>
      <c r="G10" s="5">
        <v>3978</v>
      </c>
      <c r="H10" s="1"/>
      <c r="I10" s="1"/>
      <c r="J10" s="1"/>
      <c r="K10" s="2">
        <v>40</v>
      </c>
      <c r="L10" s="1">
        <v>2.09</v>
      </c>
      <c r="M10" s="2">
        <v>40</v>
      </c>
      <c r="R10">
        <v>3980</v>
      </c>
      <c r="S10" s="6">
        <f t="shared" si="0"/>
        <v>3131.9426336375486</v>
      </c>
      <c r="T10" s="6">
        <f t="shared" si="1"/>
        <v>79.747848761408065</v>
      </c>
    </row>
    <row r="11" spans="1:20" x14ac:dyDescent="0.25">
      <c r="A11" s="5">
        <v>764</v>
      </c>
      <c r="B11" s="5">
        <v>1411</v>
      </c>
      <c r="C11" s="5">
        <v>1984</v>
      </c>
      <c r="D11" s="5">
        <v>2591</v>
      </c>
      <c r="E11" s="5">
        <v>3222</v>
      </c>
      <c r="F11" s="5">
        <v>3821</v>
      </c>
      <c r="G11" s="5">
        <v>3992</v>
      </c>
      <c r="H11" s="1"/>
      <c r="I11" s="1"/>
      <c r="J11" s="1"/>
      <c r="K11" s="2">
        <v>45</v>
      </c>
      <c r="L11" s="1">
        <v>2.2200000000000002</v>
      </c>
      <c r="M11" s="2">
        <v>45</v>
      </c>
    </row>
    <row r="12" spans="1:20" x14ac:dyDescent="0.25">
      <c r="A12" s="5">
        <v>768</v>
      </c>
      <c r="B12" s="5">
        <v>1404</v>
      </c>
      <c r="C12" s="5">
        <v>1983</v>
      </c>
      <c r="D12" s="5">
        <v>2579</v>
      </c>
      <c r="E12" s="5">
        <v>3248</v>
      </c>
      <c r="F12" s="5">
        <v>3823</v>
      </c>
      <c r="G12" s="5">
        <v>3966</v>
      </c>
      <c r="H12" s="1"/>
      <c r="I12" s="1"/>
      <c r="J12" s="1"/>
      <c r="K12" s="2">
        <v>50</v>
      </c>
      <c r="L12" s="1">
        <v>2.35</v>
      </c>
      <c r="M12" s="2">
        <v>50</v>
      </c>
    </row>
    <row r="13" spans="1:20" x14ac:dyDescent="0.25">
      <c r="A13" s="5">
        <v>782</v>
      </c>
      <c r="B13" s="5">
        <v>1389</v>
      </c>
      <c r="C13" s="5">
        <v>2006</v>
      </c>
      <c r="D13" s="5">
        <v>2584</v>
      </c>
      <c r="E13" s="5">
        <v>3232</v>
      </c>
      <c r="F13" s="5">
        <v>3810</v>
      </c>
      <c r="G13" s="5">
        <v>3967</v>
      </c>
      <c r="H13" s="1"/>
      <c r="I13" s="1"/>
      <c r="J13" s="1"/>
      <c r="K13" s="2">
        <v>55</v>
      </c>
      <c r="L13" s="1">
        <v>2.48</v>
      </c>
      <c r="M13" s="2">
        <v>55</v>
      </c>
    </row>
    <row r="14" spans="1:20" x14ac:dyDescent="0.25">
      <c r="A14" s="5">
        <v>754</v>
      </c>
      <c r="B14" s="5">
        <v>1411</v>
      </c>
      <c r="C14" s="5">
        <v>1993</v>
      </c>
      <c r="D14" s="5">
        <v>2612</v>
      </c>
      <c r="E14" s="5">
        <v>3252</v>
      </c>
      <c r="F14" s="5">
        <v>3816</v>
      </c>
      <c r="G14" s="5">
        <v>3993</v>
      </c>
      <c r="H14" s="1"/>
      <c r="I14" s="1"/>
      <c r="J14" s="1"/>
      <c r="K14" s="2">
        <v>60</v>
      </c>
      <c r="L14" s="1">
        <v>2.605</v>
      </c>
      <c r="M14" s="2">
        <v>60</v>
      </c>
    </row>
    <row r="15" spans="1:20" x14ac:dyDescent="0.25">
      <c r="A15" s="3">
        <f>AVERAGE(A5:A14)</f>
        <v>766.5</v>
      </c>
      <c r="B15" s="3">
        <f t="shared" ref="B15:G15" si="2">AVERAGE(B5:B14)</f>
        <v>1409.9</v>
      </c>
      <c r="C15" s="3">
        <f t="shared" si="2"/>
        <v>1992.5</v>
      </c>
      <c r="D15" s="3">
        <f t="shared" si="2"/>
        <v>2591.3000000000002</v>
      </c>
      <c r="E15" s="3">
        <f t="shared" si="2"/>
        <v>3237.3</v>
      </c>
      <c r="F15" s="3">
        <f t="shared" si="2"/>
        <v>3817.2</v>
      </c>
      <c r="G15" s="3">
        <f t="shared" si="2"/>
        <v>3979.6</v>
      </c>
      <c r="H15" s="1"/>
      <c r="I15" s="1"/>
      <c r="J15" s="1"/>
      <c r="K15" s="2">
        <v>65</v>
      </c>
      <c r="L15" s="1">
        <v>2.73</v>
      </c>
      <c r="M15" s="2">
        <v>65</v>
      </c>
    </row>
    <row r="16" spans="1:20" x14ac:dyDescent="0.25">
      <c r="A16" s="2">
        <f>0.0375*(A4*1000)-37.7</f>
        <v>-18.387500000000003</v>
      </c>
      <c r="B16" s="2">
        <f t="shared" ref="B16:G16" si="3">0.0375*(B4*1000)-37.7</f>
        <v>1.1124999999999972</v>
      </c>
      <c r="C16" s="2">
        <f t="shared" si="3"/>
        <v>19.149999999999999</v>
      </c>
      <c r="D16" s="2">
        <f t="shared" si="3"/>
        <v>37.299999999999997</v>
      </c>
      <c r="E16" s="2">
        <f t="shared" si="3"/>
        <v>56.8</v>
      </c>
      <c r="F16" s="2">
        <f t="shared" si="3"/>
        <v>74.912499999999994</v>
      </c>
      <c r="G16" s="2">
        <f t="shared" si="3"/>
        <v>79.787499999999994</v>
      </c>
      <c r="H16" s="1"/>
      <c r="I16" s="1"/>
      <c r="J16" s="1"/>
      <c r="K16" s="2">
        <v>70</v>
      </c>
      <c r="L16" s="1">
        <v>2.86</v>
      </c>
      <c r="M16" s="2">
        <v>70</v>
      </c>
    </row>
    <row r="17" spans="1:19" x14ac:dyDescent="0.25">
      <c r="A17" s="2"/>
      <c r="B17" s="2"/>
      <c r="C17" s="2"/>
      <c r="D17" s="2"/>
      <c r="E17" s="2"/>
      <c r="F17" s="2"/>
      <c r="G17" s="2"/>
      <c r="H17" s="1"/>
      <c r="I17" s="1"/>
      <c r="J17" s="1"/>
      <c r="K17" s="2">
        <v>75</v>
      </c>
      <c r="L17" s="1">
        <v>2.99</v>
      </c>
      <c r="M17" s="2">
        <v>75</v>
      </c>
    </row>
    <row r="18" spans="1:19" x14ac:dyDescent="0.25">
      <c r="A18" s="2" t="s">
        <v>1</v>
      </c>
      <c r="B18" s="2"/>
      <c r="C18" s="2"/>
      <c r="D18" s="2"/>
      <c r="E18" s="2"/>
      <c r="F18" s="2"/>
      <c r="G18" s="2"/>
      <c r="H18" s="1"/>
      <c r="I18" s="1"/>
      <c r="J18" s="1"/>
      <c r="K18" s="2">
        <v>80</v>
      </c>
      <c r="L18" s="1">
        <v>3.125</v>
      </c>
      <c r="M18" s="2">
        <v>80</v>
      </c>
    </row>
    <row r="19" spans="1:19" x14ac:dyDescent="0.25">
      <c r="A19" s="2"/>
      <c r="B19" s="2"/>
      <c r="C19" s="2"/>
      <c r="D19" s="2"/>
      <c r="E19" s="2"/>
      <c r="F19" s="2"/>
      <c r="G19" s="2"/>
      <c r="H19" s="1"/>
      <c r="I19" s="1"/>
      <c r="J19" s="1"/>
      <c r="K19" s="2">
        <v>85</v>
      </c>
      <c r="L19" s="1">
        <v>3.26</v>
      </c>
      <c r="M19" s="2">
        <v>85</v>
      </c>
    </row>
    <row r="20" spans="1:19" x14ac:dyDescent="0.25">
      <c r="A20" s="4">
        <v>0.51500000000000001</v>
      </c>
      <c r="B20" s="4">
        <v>1.0349999999999999</v>
      </c>
      <c r="C20" s="4">
        <v>1.516</v>
      </c>
      <c r="D20" s="4">
        <v>2.0009999999999999</v>
      </c>
      <c r="E20" s="4">
        <v>2.52</v>
      </c>
      <c r="F20" s="4">
        <v>3.0009999999999999</v>
      </c>
      <c r="G20" s="4">
        <v>3.1309999999999998</v>
      </c>
      <c r="H20" s="1"/>
      <c r="I20" s="1"/>
      <c r="J20" s="1"/>
      <c r="K20" s="2">
        <v>90</v>
      </c>
      <c r="L20" s="1">
        <v>3.4049999999999998</v>
      </c>
      <c r="M20" s="2">
        <v>90</v>
      </c>
    </row>
    <row r="21" spans="1:19" x14ac:dyDescent="0.25">
      <c r="A21" s="5">
        <v>666</v>
      </c>
      <c r="B21" s="5">
        <v>1293</v>
      </c>
      <c r="C21" s="5">
        <v>1882</v>
      </c>
      <c r="D21" s="5">
        <v>2482</v>
      </c>
      <c r="E21" s="5">
        <v>3120</v>
      </c>
      <c r="F21" s="5">
        <v>3696</v>
      </c>
      <c r="G21" s="5">
        <v>3863</v>
      </c>
      <c r="H21" s="1"/>
      <c r="I21" s="1"/>
      <c r="J21" s="1"/>
      <c r="K21" s="2">
        <v>95</v>
      </c>
      <c r="L21" s="1">
        <v>3.5550000000000002</v>
      </c>
      <c r="M21" s="2">
        <v>95</v>
      </c>
    </row>
    <row r="22" spans="1:19" x14ac:dyDescent="0.25">
      <c r="A22" s="5">
        <v>678</v>
      </c>
      <c r="B22" s="5">
        <v>1306</v>
      </c>
      <c r="C22" s="5">
        <v>1877</v>
      </c>
      <c r="D22" s="5">
        <v>2478</v>
      </c>
      <c r="E22" s="5">
        <v>3120</v>
      </c>
      <c r="F22" s="5">
        <v>3697</v>
      </c>
      <c r="G22" s="5">
        <v>3858</v>
      </c>
      <c r="H22" s="1"/>
      <c r="I22" s="1"/>
      <c r="J22" s="1"/>
      <c r="K22" s="1"/>
    </row>
    <row r="23" spans="1:19" x14ac:dyDescent="0.25">
      <c r="A23" s="5">
        <v>660</v>
      </c>
      <c r="B23" s="5">
        <v>1293</v>
      </c>
      <c r="C23" s="5">
        <v>1877</v>
      </c>
      <c r="D23" s="5">
        <v>2484</v>
      </c>
      <c r="E23" s="5">
        <v>3106</v>
      </c>
      <c r="F23" s="5">
        <v>3717</v>
      </c>
      <c r="G23" s="5">
        <v>3861</v>
      </c>
      <c r="H23" s="1"/>
      <c r="I23" s="1"/>
      <c r="J23" s="1"/>
      <c r="K23" s="1"/>
    </row>
    <row r="24" spans="1:19" x14ac:dyDescent="0.25">
      <c r="A24" s="5">
        <v>668</v>
      </c>
      <c r="B24" s="5">
        <v>1276</v>
      </c>
      <c r="C24" s="5">
        <v>1883</v>
      </c>
      <c r="D24" s="5">
        <v>2485</v>
      </c>
      <c r="E24" s="5">
        <v>3130</v>
      </c>
      <c r="F24" s="5">
        <v>3696</v>
      </c>
      <c r="G24" s="5">
        <v>3864</v>
      </c>
      <c r="H24" s="1"/>
      <c r="I24" s="1"/>
      <c r="J24" s="1"/>
      <c r="K24" s="1"/>
    </row>
    <row r="25" spans="1:19" x14ac:dyDescent="0.25">
      <c r="A25" s="5">
        <v>664</v>
      </c>
      <c r="B25" s="5">
        <v>1298</v>
      </c>
      <c r="C25" s="5">
        <v>1886</v>
      </c>
      <c r="D25" s="5">
        <v>2481</v>
      </c>
      <c r="E25" s="5">
        <v>3113</v>
      </c>
      <c r="F25" s="5">
        <v>3695</v>
      </c>
      <c r="G25" s="5">
        <v>3855</v>
      </c>
      <c r="H25" s="1"/>
      <c r="I25" s="1"/>
      <c r="J25" s="1"/>
      <c r="K25" s="1"/>
    </row>
    <row r="26" spans="1:19" x14ac:dyDescent="0.25">
      <c r="A26" s="5">
        <v>671</v>
      </c>
      <c r="B26" s="5">
        <v>1286</v>
      </c>
      <c r="C26" s="5">
        <v>1886</v>
      </c>
      <c r="D26" s="5">
        <v>2485</v>
      </c>
      <c r="E26" s="5">
        <v>3110</v>
      </c>
      <c r="F26" s="5">
        <v>3700</v>
      </c>
      <c r="G26" s="5">
        <v>3852</v>
      </c>
      <c r="H26" s="1"/>
      <c r="I26" s="1"/>
      <c r="J26" s="1"/>
      <c r="K26" s="1"/>
    </row>
    <row r="27" spans="1:19" x14ac:dyDescent="0.25">
      <c r="A27" s="5">
        <v>684</v>
      </c>
      <c r="B27" s="5">
        <v>1296</v>
      </c>
      <c r="C27" s="5">
        <v>1886</v>
      </c>
      <c r="D27" s="5">
        <v>2477</v>
      </c>
      <c r="E27" s="5">
        <v>3115</v>
      </c>
      <c r="F27" s="5">
        <v>3695</v>
      </c>
      <c r="G27" s="5">
        <v>3858</v>
      </c>
      <c r="H27" s="1"/>
      <c r="I27" s="1"/>
      <c r="J27" s="1"/>
      <c r="K27" s="1"/>
    </row>
    <row r="28" spans="1:19" x14ac:dyDescent="0.25">
      <c r="A28" s="5">
        <v>683</v>
      </c>
      <c r="B28" s="5">
        <v>1297</v>
      </c>
      <c r="C28" s="5">
        <v>1880</v>
      </c>
      <c r="D28" s="5">
        <v>2480</v>
      </c>
      <c r="E28" s="5">
        <v>3124</v>
      </c>
      <c r="F28" s="5">
        <v>3696</v>
      </c>
      <c r="G28" s="5">
        <v>3864</v>
      </c>
      <c r="H28" s="1"/>
      <c r="I28" s="1"/>
      <c r="J28" s="1"/>
      <c r="K28" s="1"/>
      <c r="R28" t="s">
        <v>3</v>
      </c>
      <c r="S28" t="s">
        <v>6</v>
      </c>
    </row>
    <row r="29" spans="1:19" x14ac:dyDescent="0.25">
      <c r="A29" s="5">
        <v>667</v>
      </c>
      <c r="B29" s="5">
        <v>1299</v>
      </c>
      <c r="C29" s="5">
        <v>1883</v>
      </c>
      <c r="D29" s="5">
        <v>2476</v>
      </c>
      <c r="E29" s="5">
        <v>3116</v>
      </c>
      <c r="F29" s="5">
        <v>3704</v>
      </c>
      <c r="G29" s="5">
        <v>3858</v>
      </c>
      <c r="H29" s="1"/>
      <c r="I29" s="1"/>
      <c r="J29" s="1"/>
      <c r="K29" s="1"/>
      <c r="R29" s="7">
        <v>3</v>
      </c>
      <c r="S29">
        <v>0</v>
      </c>
    </row>
    <row r="30" spans="1:19" x14ac:dyDescent="0.25">
      <c r="A30" s="5">
        <v>680</v>
      </c>
      <c r="B30" s="5">
        <v>1296</v>
      </c>
      <c r="C30" s="5">
        <v>1883</v>
      </c>
      <c r="D30" s="5">
        <v>2478</v>
      </c>
      <c r="E30" s="5">
        <v>3106</v>
      </c>
      <c r="F30" s="5">
        <v>3692</v>
      </c>
      <c r="G30" s="5">
        <v>3864</v>
      </c>
      <c r="H30" s="1"/>
      <c r="I30" s="1"/>
      <c r="J30" s="1"/>
      <c r="K30" s="1" t="s">
        <v>2</v>
      </c>
      <c r="L30" t="s">
        <v>3</v>
      </c>
      <c r="M30" t="s">
        <v>6</v>
      </c>
      <c r="R30" s="7">
        <v>2.48</v>
      </c>
      <c r="S30">
        <v>10</v>
      </c>
    </row>
    <row r="31" spans="1:19" x14ac:dyDescent="0.25">
      <c r="A31" s="3">
        <f>AVERAGE(A21:A30)</f>
        <v>672.1</v>
      </c>
      <c r="B31" s="3">
        <f t="shared" ref="B31:G31" si="4">AVERAGE(B21:B30)</f>
        <v>1294</v>
      </c>
      <c r="C31" s="3">
        <f t="shared" si="4"/>
        <v>1882.3</v>
      </c>
      <c r="D31" s="3">
        <f t="shared" si="4"/>
        <v>2480.6</v>
      </c>
      <c r="E31" s="3">
        <f t="shared" si="4"/>
        <v>3116</v>
      </c>
      <c r="F31" s="3">
        <f t="shared" si="4"/>
        <v>3698.8</v>
      </c>
      <c r="G31" s="3">
        <f t="shared" si="4"/>
        <v>3859.7</v>
      </c>
      <c r="H31" s="1"/>
      <c r="I31" s="1"/>
      <c r="J31" s="1"/>
      <c r="K31" s="2">
        <v>672</v>
      </c>
      <c r="L31" s="7">
        <f>(K31-36.73)/1220.7</f>
        <v>0.52041451626116164</v>
      </c>
      <c r="M31" s="6">
        <f>(2.76*L31^4)-(23.67*L31^3)+(76.36*L31^2)-(131.7*L31)+123.23</f>
        <v>72.238371842988187</v>
      </c>
      <c r="N31">
        <v>72.739999999999995</v>
      </c>
      <c r="R31" s="7">
        <v>1.99</v>
      </c>
      <c r="S31">
        <v>20</v>
      </c>
    </row>
    <row r="32" spans="1:19" x14ac:dyDescent="0.25">
      <c r="A32" s="2"/>
      <c r="B32" s="2"/>
      <c r="C32" s="2"/>
      <c r="D32" s="2"/>
      <c r="E32" s="2"/>
      <c r="F32" s="2"/>
      <c r="G32" s="2"/>
      <c r="H32" s="1"/>
      <c r="I32" s="1"/>
      <c r="J32" s="1"/>
      <c r="K32" s="2">
        <v>1294</v>
      </c>
      <c r="L32" s="7">
        <f t="shared" ref="L32:L37" si="5">(K32-36.73)/1220.7</f>
        <v>1.0299582206930449</v>
      </c>
      <c r="M32" s="6">
        <f t="shared" ref="M32:M37" si="6">(2.76*L32^4)-(23.67*L32^3)+(76.36*L32^2)-(131.7*L32)+123.23</f>
        <v>45.832454055078486</v>
      </c>
      <c r="N32">
        <v>50.05</v>
      </c>
      <c r="R32" s="7">
        <v>1.77</v>
      </c>
      <c r="S32">
        <v>25</v>
      </c>
    </row>
    <row r="33" spans="1:19" x14ac:dyDescent="0.25">
      <c r="A33" s="2"/>
      <c r="B33" s="2"/>
      <c r="C33" s="2"/>
      <c r="D33" s="2"/>
      <c r="E33" s="2"/>
      <c r="F33" s="2"/>
      <c r="G33" s="2"/>
      <c r="H33" s="1"/>
      <c r="I33" s="1"/>
      <c r="J33" s="1"/>
      <c r="K33" s="2">
        <v>1882</v>
      </c>
      <c r="L33" s="7">
        <f t="shared" si="5"/>
        <v>1.5116490538215777</v>
      </c>
      <c r="M33" s="6">
        <f t="shared" si="6"/>
        <v>31.284433118026527</v>
      </c>
      <c r="N33">
        <v>37.36</v>
      </c>
      <c r="R33" s="7">
        <v>1.57</v>
      </c>
      <c r="S33">
        <v>30</v>
      </c>
    </row>
    <row r="34" spans="1:19" x14ac:dyDescent="0.25">
      <c r="A34" s="2"/>
      <c r="B34" s="2"/>
      <c r="C34" s="2"/>
      <c r="D34" s="2"/>
      <c r="E34" s="2"/>
      <c r="F34" s="2"/>
      <c r="G34" s="2"/>
      <c r="H34" s="1"/>
      <c r="I34" s="1"/>
      <c r="J34" s="1"/>
      <c r="K34" s="2">
        <v>2481</v>
      </c>
      <c r="L34" s="7">
        <f t="shared" si="5"/>
        <v>2.0023511100188416</v>
      </c>
      <c r="M34" s="6">
        <f t="shared" si="6"/>
        <v>20.018325787282706</v>
      </c>
      <c r="N34">
        <v>30.61</v>
      </c>
      <c r="R34" s="7">
        <v>1.21</v>
      </c>
      <c r="S34">
        <v>40</v>
      </c>
    </row>
    <row r="35" spans="1:19" x14ac:dyDescent="0.25">
      <c r="A35" s="2"/>
      <c r="B35" s="2"/>
      <c r="C35" s="2"/>
      <c r="D35" s="2"/>
      <c r="E35" s="2"/>
      <c r="F35" s="2"/>
      <c r="G35" s="2"/>
      <c r="H35" s="1"/>
      <c r="I35" s="1"/>
      <c r="J35" s="1"/>
      <c r="K35" s="2">
        <v>3116</v>
      </c>
      <c r="L35" s="7">
        <f t="shared" si="5"/>
        <v>2.5225444417137708</v>
      </c>
      <c r="M35" s="6">
        <f t="shared" si="6"/>
        <v>8.7217585421237658</v>
      </c>
      <c r="N35">
        <v>27.4</v>
      </c>
      <c r="R35" s="7">
        <v>0.93</v>
      </c>
      <c r="S35">
        <v>50</v>
      </c>
    </row>
    <row r="36" spans="1:19" x14ac:dyDescent="0.25">
      <c r="A36" s="2"/>
      <c r="B36" s="2"/>
      <c r="C36" s="2"/>
      <c r="D36" s="2"/>
      <c r="E36" s="2"/>
      <c r="F36" s="2"/>
      <c r="G36" s="2"/>
      <c r="H36" s="1"/>
      <c r="I36" s="1"/>
      <c r="J36" s="1"/>
      <c r="K36" s="2">
        <v>3699</v>
      </c>
      <c r="L36" s="7">
        <f t="shared" si="5"/>
        <v>3.0001392643565166</v>
      </c>
      <c r="M36" s="6">
        <f t="shared" si="6"/>
        <v>-0.16202605645106871</v>
      </c>
      <c r="N36">
        <v>25.46</v>
      </c>
      <c r="R36" s="7">
        <v>0.71</v>
      </c>
      <c r="S36">
        <v>60</v>
      </c>
    </row>
    <row r="37" spans="1:19" x14ac:dyDescent="0.25">
      <c r="A37" s="2"/>
      <c r="B37" s="2"/>
      <c r="C37" s="2"/>
      <c r="D37" s="2"/>
      <c r="E37" s="2"/>
      <c r="F37" s="2"/>
      <c r="G37" s="2"/>
      <c r="H37" s="1"/>
      <c r="I37" s="1"/>
      <c r="J37" s="1"/>
      <c r="K37" s="2">
        <v>3860</v>
      </c>
      <c r="L37" s="7">
        <f t="shared" si="5"/>
        <v>3.132030801998853</v>
      </c>
      <c r="M37" s="6">
        <f t="shared" si="6"/>
        <v>-1.8428240647200624</v>
      </c>
      <c r="N37">
        <v>24.76</v>
      </c>
      <c r="R37" s="7">
        <v>0.55000000000000004</v>
      </c>
      <c r="S37">
        <v>70</v>
      </c>
    </row>
    <row r="38" spans="1:19" x14ac:dyDescent="0.25">
      <c r="A38" s="2"/>
      <c r="B38" s="2"/>
      <c r="C38" s="2"/>
      <c r="D38" s="2"/>
      <c r="E38" s="2"/>
      <c r="F38" s="2"/>
      <c r="G38" s="2"/>
      <c r="H38" s="1"/>
      <c r="I38" s="1"/>
      <c r="J38" s="1"/>
      <c r="K38" s="2"/>
      <c r="R38" s="7">
        <v>0.42</v>
      </c>
      <c r="S38">
        <v>80</v>
      </c>
    </row>
    <row r="39" spans="1:19" x14ac:dyDescent="0.25">
      <c r="A39" s="2"/>
      <c r="B39" s="2"/>
      <c r="C39" s="2"/>
      <c r="D39" s="2"/>
      <c r="E39" s="2"/>
      <c r="F39" s="2"/>
      <c r="G39" s="2"/>
      <c r="H39" s="1"/>
      <c r="I39" s="1"/>
      <c r="J39" s="1"/>
      <c r="K39" s="2"/>
    </row>
    <row r="40" spans="1:19" x14ac:dyDescent="0.25">
      <c r="A40" s="2"/>
      <c r="B40" s="2"/>
      <c r="C40" s="2"/>
      <c r="D40" s="2"/>
      <c r="E40" s="2"/>
      <c r="F40" s="2"/>
      <c r="G40" s="2"/>
      <c r="H40" s="1"/>
      <c r="I40" s="1"/>
      <c r="J40" s="1"/>
      <c r="K40" s="2"/>
    </row>
    <row r="41" spans="1:19" x14ac:dyDescent="0.25">
      <c r="A41" s="2"/>
      <c r="B41" s="2"/>
      <c r="C41" s="2"/>
      <c r="D41" s="2"/>
      <c r="E41" s="2"/>
      <c r="F41" s="2"/>
      <c r="G41" s="2"/>
      <c r="H41" s="1"/>
      <c r="I41" s="1"/>
      <c r="J41" s="1"/>
      <c r="K41" s="2"/>
    </row>
    <row r="42" spans="1:19" x14ac:dyDescent="0.25">
      <c r="A42" s="2"/>
      <c r="B42" s="2"/>
      <c r="C42" s="2"/>
      <c r="D42" s="2"/>
      <c r="E42" s="2"/>
      <c r="F42" s="2"/>
      <c r="G42" s="2"/>
      <c r="H42" s="1"/>
      <c r="I42" s="1"/>
      <c r="J42" s="1"/>
      <c r="K42" s="2"/>
    </row>
    <row r="43" spans="1:19" x14ac:dyDescent="0.25">
      <c r="A43" s="2"/>
      <c r="B43" s="2"/>
      <c r="C43" s="2"/>
      <c r="D43" s="2"/>
      <c r="E43" s="2"/>
      <c r="F43" s="2"/>
      <c r="G43" s="2"/>
      <c r="H43" s="1"/>
      <c r="I43" s="1"/>
      <c r="J43" s="1"/>
      <c r="K43" s="2"/>
    </row>
    <row r="44" spans="1:19" x14ac:dyDescent="0.25">
      <c r="A44" s="2"/>
      <c r="B44" s="2"/>
      <c r="C44" s="2"/>
      <c r="D44" s="2"/>
      <c r="E44" s="2"/>
      <c r="F44" s="2"/>
      <c r="G44" s="2"/>
      <c r="H44" s="1"/>
      <c r="I44" s="1"/>
      <c r="J44" s="1"/>
      <c r="K44" s="2"/>
    </row>
    <row r="45" spans="1:19" x14ac:dyDescent="0.25">
      <c r="A45" s="2"/>
      <c r="B45" s="2"/>
      <c r="C45" s="2"/>
      <c r="D45" s="2"/>
      <c r="E45" s="2"/>
      <c r="F45" s="2"/>
      <c r="G45" s="2"/>
      <c r="H45" s="1"/>
      <c r="I45" s="1"/>
      <c r="J45" s="1"/>
      <c r="K45" s="1"/>
    </row>
    <row r="46" spans="1:19" x14ac:dyDescent="0.25">
      <c r="A46" s="2"/>
      <c r="B46" s="2"/>
      <c r="C46" s="2"/>
      <c r="D46" s="2"/>
      <c r="E46" s="2"/>
      <c r="F46" s="2"/>
      <c r="G46" s="2"/>
      <c r="H46" s="1"/>
      <c r="I46" s="1"/>
      <c r="J46" s="1"/>
      <c r="K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</sheetData>
  <pageMargins left="0.7" right="0.7" top="0.75" bottom="0.75" header="0.3" footer="0.3"/>
  <pageSetup orientation="portrait" verticalDpi="0" r:id="rId1"/>
  <ignoredErrors>
    <ignoredError sqref="A15:B15 D15:G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1DEC-3B83-426D-BB03-F7E480C0359F}">
  <dimension ref="A3:S27"/>
  <sheetViews>
    <sheetView tabSelected="1" topLeftCell="A10" workbookViewId="0">
      <selection activeCell="I27" sqref="I27"/>
    </sheetView>
  </sheetViews>
  <sheetFormatPr defaultRowHeight="15" x14ac:dyDescent="0.25"/>
  <cols>
    <col min="13" max="13" width="20.5703125" customWidth="1"/>
    <col min="14" max="14" width="15.42578125" customWidth="1"/>
    <col min="15" max="15" width="16.140625" customWidth="1"/>
    <col min="18" max="18" width="10.5703125" customWidth="1"/>
  </cols>
  <sheetData>
    <row r="3" spans="2:19" x14ac:dyDescent="0.25">
      <c r="B3" t="s">
        <v>7</v>
      </c>
      <c r="C3" t="s">
        <v>8</v>
      </c>
      <c r="D3" t="s">
        <v>9</v>
      </c>
      <c r="E3" t="s">
        <v>7</v>
      </c>
      <c r="F3" t="s">
        <v>10</v>
      </c>
      <c r="G3" t="s">
        <v>7</v>
      </c>
      <c r="J3" t="s">
        <v>8</v>
      </c>
      <c r="K3" t="s">
        <v>11</v>
      </c>
      <c r="M3" t="s">
        <v>12</v>
      </c>
      <c r="N3" t="s">
        <v>11</v>
      </c>
      <c r="P3" t="s">
        <v>10</v>
      </c>
      <c r="Q3" t="s">
        <v>11</v>
      </c>
      <c r="R3" t="s">
        <v>13</v>
      </c>
      <c r="S3" t="s">
        <v>14</v>
      </c>
    </row>
    <row r="4" spans="2:19" x14ac:dyDescent="0.25">
      <c r="B4">
        <v>10</v>
      </c>
      <c r="C4">
        <v>1235</v>
      </c>
      <c r="D4">
        <f>C4-$A$23</f>
        <v>235</v>
      </c>
      <c r="E4">
        <v>10</v>
      </c>
      <c r="F4" s="7">
        <f>(D4/1000)*$A$24</f>
        <v>320.85333254999995</v>
      </c>
      <c r="G4">
        <v>10</v>
      </c>
      <c r="J4">
        <v>4.7569999999999997</v>
      </c>
      <c r="K4">
        <v>-40</v>
      </c>
      <c r="M4">
        <f>J4*0.6</f>
        <v>2.8541999999999996</v>
      </c>
      <c r="N4">
        <v>-40</v>
      </c>
      <c r="P4" s="2">
        <f>M4*$A$24</f>
        <v>3896.9343904859993</v>
      </c>
      <c r="Q4">
        <v>-40</v>
      </c>
      <c r="R4">
        <v>-38.475999999999999</v>
      </c>
      <c r="S4">
        <f>Q4-R4</f>
        <v>-1.5240000000000009</v>
      </c>
    </row>
    <row r="5" spans="2:19" x14ac:dyDescent="0.25">
      <c r="B5">
        <f>B4+5</f>
        <v>15</v>
      </c>
      <c r="C5">
        <v>1390</v>
      </c>
      <c r="D5">
        <f t="shared" ref="D5:D21" si="0">C5-$A$23</f>
        <v>390</v>
      </c>
      <c r="E5">
        <f>E4+5</f>
        <v>15</v>
      </c>
      <c r="F5" s="7">
        <f t="shared" ref="F5:F21" si="1">(D5/1000)*$A$24</f>
        <v>532.47999870000001</v>
      </c>
      <c r="G5">
        <f>G4+5</f>
        <v>15</v>
      </c>
      <c r="J5">
        <v>4.5949999999999998</v>
      </c>
      <c r="K5">
        <v>-30</v>
      </c>
      <c r="M5">
        <f t="shared" ref="M5:M17" si="2">J5*0.6</f>
        <v>2.7569999999999997</v>
      </c>
      <c r="N5">
        <v>-30</v>
      </c>
      <c r="P5" s="2">
        <f t="shared" ref="P5:P17" si="3">M5*$A$24</f>
        <v>3764.2239908099996</v>
      </c>
      <c r="Q5">
        <v>-30</v>
      </c>
      <c r="R5">
        <v>-30.93</v>
      </c>
      <c r="S5">
        <f t="shared" ref="S5:S17" si="4">Q5-R5</f>
        <v>0.92999999999999972</v>
      </c>
    </row>
    <row r="6" spans="2:19" x14ac:dyDescent="0.25">
      <c r="B6">
        <f t="shared" ref="B6:B19" si="5">B5+5</f>
        <v>20</v>
      </c>
      <c r="C6">
        <v>1540</v>
      </c>
      <c r="D6">
        <f t="shared" si="0"/>
        <v>540</v>
      </c>
      <c r="E6">
        <f t="shared" ref="E6:G19" si="6">E5+5</f>
        <v>20</v>
      </c>
      <c r="F6" s="7">
        <f t="shared" si="1"/>
        <v>737.27999820000002</v>
      </c>
      <c r="G6">
        <f t="shared" si="6"/>
        <v>20</v>
      </c>
      <c r="J6">
        <v>4.3609999999999998</v>
      </c>
      <c r="K6">
        <v>-20</v>
      </c>
      <c r="M6">
        <f t="shared" si="2"/>
        <v>2.6165999999999996</v>
      </c>
      <c r="N6">
        <v>-20</v>
      </c>
      <c r="P6" s="2">
        <f t="shared" si="3"/>
        <v>3572.5311912779994</v>
      </c>
      <c r="Q6">
        <v>-20</v>
      </c>
      <c r="R6">
        <v>-21.321000000000002</v>
      </c>
      <c r="S6">
        <f t="shared" si="4"/>
        <v>1.3210000000000015</v>
      </c>
    </row>
    <row r="7" spans="2:19" x14ac:dyDescent="0.25">
      <c r="B7">
        <f t="shared" si="5"/>
        <v>25</v>
      </c>
      <c r="C7">
        <v>1685</v>
      </c>
      <c r="D7">
        <f t="shared" si="0"/>
        <v>685</v>
      </c>
      <c r="E7">
        <f t="shared" si="6"/>
        <v>25</v>
      </c>
      <c r="F7" s="7">
        <f t="shared" si="1"/>
        <v>935.25333105000004</v>
      </c>
      <c r="G7">
        <f t="shared" si="6"/>
        <v>25</v>
      </c>
      <c r="J7">
        <v>4.048</v>
      </c>
      <c r="K7">
        <v>-10</v>
      </c>
      <c r="M7">
        <f t="shared" si="2"/>
        <v>2.4287999999999998</v>
      </c>
      <c r="N7">
        <v>-10</v>
      </c>
      <c r="P7" s="2">
        <f t="shared" si="3"/>
        <v>3316.1215919039996</v>
      </c>
      <c r="Q7">
        <v>-10</v>
      </c>
      <c r="R7">
        <v>-10.379</v>
      </c>
      <c r="S7">
        <f t="shared" si="4"/>
        <v>0.37899999999999956</v>
      </c>
    </row>
    <row r="8" spans="2:19" x14ac:dyDescent="0.25">
      <c r="B8">
        <f t="shared" si="5"/>
        <v>30</v>
      </c>
      <c r="C8">
        <v>1825</v>
      </c>
      <c r="D8">
        <f t="shared" si="0"/>
        <v>825</v>
      </c>
      <c r="E8">
        <f t="shared" si="6"/>
        <v>30</v>
      </c>
      <c r="F8" s="7">
        <f t="shared" si="1"/>
        <v>1126.3999972499998</v>
      </c>
      <c r="G8">
        <f t="shared" si="6"/>
        <v>30</v>
      </c>
      <c r="J8">
        <v>3.657</v>
      </c>
      <c r="K8">
        <v>0</v>
      </c>
      <c r="M8">
        <f t="shared" si="2"/>
        <v>2.1941999999999999</v>
      </c>
      <c r="N8">
        <v>0</v>
      </c>
      <c r="P8" s="2">
        <f t="shared" si="3"/>
        <v>2995.8143926859998</v>
      </c>
      <c r="Q8">
        <v>0</v>
      </c>
      <c r="R8">
        <v>0.68600000000000005</v>
      </c>
      <c r="S8">
        <f t="shared" si="4"/>
        <v>-0.68600000000000005</v>
      </c>
    </row>
    <row r="9" spans="2:19" x14ac:dyDescent="0.25">
      <c r="B9">
        <f t="shared" si="5"/>
        <v>35</v>
      </c>
      <c r="C9">
        <v>1960</v>
      </c>
      <c r="D9">
        <f t="shared" si="0"/>
        <v>960</v>
      </c>
      <c r="E9">
        <f t="shared" si="6"/>
        <v>35</v>
      </c>
      <c r="F9" s="7">
        <f t="shared" si="1"/>
        <v>1310.7199968</v>
      </c>
      <c r="G9">
        <f t="shared" si="6"/>
        <v>35</v>
      </c>
      <c r="J9">
        <v>3.21</v>
      </c>
      <c r="K9">
        <v>10</v>
      </c>
      <c r="M9">
        <f t="shared" si="2"/>
        <v>1.9259999999999999</v>
      </c>
      <c r="N9">
        <v>10</v>
      </c>
      <c r="P9" s="2">
        <f t="shared" si="3"/>
        <v>2629.6319935799997</v>
      </c>
      <c r="Q9">
        <v>10</v>
      </c>
      <c r="R9">
        <v>10.906000000000001</v>
      </c>
      <c r="S9">
        <f t="shared" si="4"/>
        <v>-0.90600000000000058</v>
      </c>
    </row>
    <row r="10" spans="2:19" x14ac:dyDescent="0.25">
      <c r="B10">
        <f t="shared" si="5"/>
        <v>40</v>
      </c>
      <c r="C10">
        <v>2090</v>
      </c>
      <c r="D10">
        <f t="shared" si="0"/>
        <v>1090</v>
      </c>
      <c r="E10">
        <f t="shared" si="6"/>
        <v>40</v>
      </c>
      <c r="F10" s="7">
        <f t="shared" si="1"/>
        <v>1488.2133297</v>
      </c>
      <c r="G10">
        <f t="shared" si="6"/>
        <v>40</v>
      </c>
      <c r="J10">
        <v>2.7360000000000002</v>
      </c>
      <c r="K10">
        <v>20</v>
      </c>
      <c r="M10">
        <f t="shared" si="2"/>
        <v>1.6416000000000002</v>
      </c>
      <c r="N10">
        <v>20</v>
      </c>
      <c r="P10" s="2">
        <f t="shared" si="3"/>
        <v>2241.3311945280002</v>
      </c>
      <c r="Q10">
        <v>20</v>
      </c>
      <c r="R10">
        <v>20.314</v>
      </c>
      <c r="S10">
        <f t="shared" si="4"/>
        <v>-0.31400000000000006</v>
      </c>
    </row>
    <row r="11" spans="2:19" x14ac:dyDescent="0.25">
      <c r="B11">
        <f t="shared" si="5"/>
        <v>45</v>
      </c>
      <c r="C11">
        <v>2220</v>
      </c>
      <c r="D11">
        <f t="shared" si="0"/>
        <v>1220</v>
      </c>
      <c r="E11">
        <f t="shared" si="6"/>
        <v>45</v>
      </c>
      <c r="F11" s="7">
        <f t="shared" si="1"/>
        <v>1665.7066625999998</v>
      </c>
      <c r="G11">
        <f t="shared" si="6"/>
        <v>45</v>
      </c>
      <c r="J11">
        <v>2.5</v>
      </c>
      <c r="K11">
        <v>25</v>
      </c>
      <c r="M11">
        <f t="shared" si="2"/>
        <v>1.5</v>
      </c>
      <c r="N11">
        <v>25</v>
      </c>
      <c r="P11" s="2">
        <f t="shared" si="3"/>
        <v>2047.9999949999999</v>
      </c>
      <c r="Q11">
        <v>25</v>
      </c>
      <c r="R11">
        <v>24.896000000000001</v>
      </c>
      <c r="S11">
        <f t="shared" si="4"/>
        <v>0.1039999999999992</v>
      </c>
    </row>
    <row r="12" spans="2:19" x14ac:dyDescent="0.25">
      <c r="B12">
        <f t="shared" si="5"/>
        <v>50</v>
      </c>
      <c r="C12">
        <v>2350</v>
      </c>
      <c r="D12">
        <f t="shared" si="0"/>
        <v>1350</v>
      </c>
      <c r="E12">
        <f t="shared" si="6"/>
        <v>50</v>
      </c>
      <c r="F12" s="7">
        <f t="shared" si="1"/>
        <v>1843.1999955000001</v>
      </c>
      <c r="G12">
        <f t="shared" si="6"/>
        <v>50</v>
      </c>
      <c r="J12">
        <v>2.27</v>
      </c>
      <c r="K12">
        <v>30</v>
      </c>
      <c r="M12">
        <f t="shared" si="2"/>
        <v>1.3619999999999999</v>
      </c>
      <c r="N12">
        <v>30</v>
      </c>
      <c r="P12" s="2">
        <f t="shared" si="3"/>
        <v>1859.5839954599996</v>
      </c>
      <c r="Q12">
        <v>30</v>
      </c>
      <c r="R12">
        <v>29.547999999999998</v>
      </c>
      <c r="S12">
        <f t="shared" si="4"/>
        <v>0.45200000000000173</v>
      </c>
    </row>
    <row r="13" spans="2:19" x14ac:dyDescent="0.25">
      <c r="B13">
        <f t="shared" si="5"/>
        <v>55</v>
      </c>
      <c r="C13">
        <v>2480</v>
      </c>
      <c r="D13">
        <f t="shared" si="0"/>
        <v>1480</v>
      </c>
      <c r="E13">
        <f t="shared" si="6"/>
        <v>55</v>
      </c>
      <c r="F13" s="7">
        <f t="shared" si="1"/>
        <v>2020.6933283999999</v>
      </c>
      <c r="G13">
        <f t="shared" si="6"/>
        <v>55</v>
      </c>
      <c r="J13">
        <v>1.8420000000000001</v>
      </c>
      <c r="K13">
        <v>40</v>
      </c>
      <c r="M13">
        <f t="shared" si="2"/>
        <v>1.1052</v>
      </c>
      <c r="N13">
        <v>40</v>
      </c>
      <c r="P13" s="2">
        <f t="shared" si="3"/>
        <v>1508.9663963159999</v>
      </c>
      <c r="Q13">
        <v>40</v>
      </c>
      <c r="R13">
        <v>39.344000000000001</v>
      </c>
      <c r="S13">
        <f t="shared" si="4"/>
        <v>0.65599999999999881</v>
      </c>
    </row>
    <row r="14" spans="2:19" x14ac:dyDescent="0.25">
      <c r="B14">
        <f t="shared" si="5"/>
        <v>60</v>
      </c>
      <c r="C14">
        <v>2605</v>
      </c>
      <c r="D14">
        <f t="shared" si="0"/>
        <v>1605</v>
      </c>
      <c r="E14">
        <f t="shared" si="6"/>
        <v>60</v>
      </c>
      <c r="F14" s="7">
        <f t="shared" si="1"/>
        <v>2191.3599946499999</v>
      </c>
      <c r="G14">
        <f t="shared" si="6"/>
        <v>60</v>
      </c>
      <c r="J14">
        <v>1.4690000000000001</v>
      </c>
      <c r="K14">
        <v>50</v>
      </c>
      <c r="M14">
        <f t="shared" si="2"/>
        <v>0.88140000000000007</v>
      </c>
      <c r="N14">
        <v>50</v>
      </c>
      <c r="P14" s="2">
        <f t="shared" si="3"/>
        <v>1203.4047970619999</v>
      </c>
      <c r="Q14">
        <v>50</v>
      </c>
      <c r="R14">
        <v>49.814999999999998</v>
      </c>
      <c r="S14">
        <f t="shared" si="4"/>
        <v>0.18500000000000227</v>
      </c>
    </row>
    <row r="15" spans="2:19" x14ac:dyDescent="0.25">
      <c r="B15">
        <f t="shared" si="5"/>
        <v>65</v>
      </c>
      <c r="C15">
        <v>2730</v>
      </c>
      <c r="D15">
        <f t="shared" si="0"/>
        <v>1730</v>
      </c>
      <c r="E15">
        <f t="shared" si="6"/>
        <v>65</v>
      </c>
      <c r="F15" s="7">
        <f t="shared" si="1"/>
        <v>2362.0266609</v>
      </c>
      <c r="G15">
        <f t="shared" si="6"/>
        <v>65</v>
      </c>
      <c r="J15">
        <v>1.1579999999999999</v>
      </c>
      <c r="K15">
        <v>60</v>
      </c>
      <c r="M15">
        <f t="shared" si="2"/>
        <v>0.69479999999999997</v>
      </c>
      <c r="N15">
        <v>60</v>
      </c>
      <c r="P15" s="2">
        <f t="shared" si="3"/>
        <v>948.63359768399994</v>
      </c>
      <c r="Q15">
        <v>60</v>
      </c>
      <c r="R15">
        <v>60.444000000000003</v>
      </c>
      <c r="S15">
        <f t="shared" si="4"/>
        <v>-0.44400000000000261</v>
      </c>
    </row>
    <row r="16" spans="2:19" x14ac:dyDescent="0.25">
      <c r="B16">
        <f t="shared" si="5"/>
        <v>70</v>
      </c>
      <c r="C16">
        <v>2860</v>
      </c>
      <c r="D16">
        <f t="shared" si="0"/>
        <v>1860</v>
      </c>
      <c r="E16">
        <f t="shared" si="6"/>
        <v>70</v>
      </c>
      <c r="F16" s="7">
        <f t="shared" si="1"/>
        <v>2539.5199938000001</v>
      </c>
      <c r="G16">
        <f t="shared" si="6"/>
        <v>70</v>
      </c>
      <c r="J16">
        <v>0.91100000000000003</v>
      </c>
      <c r="K16">
        <v>70</v>
      </c>
      <c r="M16">
        <f t="shared" si="2"/>
        <v>0.54659999999999997</v>
      </c>
      <c r="N16">
        <v>70</v>
      </c>
      <c r="P16" s="2">
        <f t="shared" si="3"/>
        <v>746.29119817799995</v>
      </c>
      <c r="Q16">
        <v>70</v>
      </c>
      <c r="R16">
        <v>70.516000000000005</v>
      </c>
      <c r="S16">
        <f t="shared" si="4"/>
        <v>-0.51600000000000534</v>
      </c>
    </row>
    <row r="17" spans="1:19" x14ac:dyDescent="0.25">
      <c r="B17">
        <f t="shared" si="5"/>
        <v>75</v>
      </c>
      <c r="C17">
        <v>2990</v>
      </c>
      <c r="D17">
        <f t="shared" si="0"/>
        <v>1990</v>
      </c>
      <c r="E17">
        <f t="shared" si="6"/>
        <v>75</v>
      </c>
      <c r="F17" s="7">
        <f t="shared" si="1"/>
        <v>2717.0133266999997</v>
      </c>
      <c r="G17">
        <f t="shared" si="6"/>
        <v>75</v>
      </c>
      <c r="J17">
        <v>0.71499999999999997</v>
      </c>
      <c r="K17">
        <v>80</v>
      </c>
      <c r="M17">
        <f t="shared" si="2"/>
        <v>0.42899999999999999</v>
      </c>
      <c r="N17">
        <v>80</v>
      </c>
      <c r="P17" s="2">
        <f t="shared" si="3"/>
        <v>585.72799856999995</v>
      </c>
      <c r="Q17">
        <v>80</v>
      </c>
      <c r="R17">
        <v>79.599999999999994</v>
      </c>
      <c r="S17">
        <f t="shared" si="4"/>
        <v>0.40000000000000568</v>
      </c>
    </row>
    <row r="18" spans="1:19" x14ac:dyDescent="0.25">
      <c r="B18">
        <f t="shared" si="5"/>
        <v>80</v>
      </c>
      <c r="C18">
        <v>3125</v>
      </c>
      <c r="D18">
        <f t="shared" si="0"/>
        <v>2125</v>
      </c>
      <c r="E18">
        <f t="shared" si="6"/>
        <v>80</v>
      </c>
      <c r="F18" s="7">
        <f t="shared" si="1"/>
        <v>2901.33332625</v>
      </c>
      <c r="G18">
        <f t="shared" si="6"/>
        <v>80</v>
      </c>
    </row>
    <row r="19" spans="1:19" x14ac:dyDescent="0.25">
      <c r="B19">
        <f t="shared" si="5"/>
        <v>85</v>
      </c>
      <c r="C19">
        <v>3260</v>
      </c>
      <c r="D19">
        <f t="shared" si="0"/>
        <v>2260</v>
      </c>
      <c r="E19">
        <f t="shared" si="6"/>
        <v>85</v>
      </c>
      <c r="F19" s="7">
        <f t="shared" si="1"/>
        <v>3085.6533257999995</v>
      </c>
      <c r="G19">
        <f t="shared" si="6"/>
        <v>85</v>
      </c>
    </row>
    <row r="20" spans="1:19" x14ac:dyDescent="0.25">
      <c r="B20">
        <f>B19+5</f>
        <v>90</v>
      </c>
      <c r="C20">
        <v>3405</v>
      </c>
      <c r="D20">
        <f t="shared" si="0"/>
        <v>2405</v>
      </c>
      <c r="E20">
        <f>E19+5</f>
        <v>90</v>
      </c>
      <c r="F20" s="7">
        <f t="shared" si="1"/>
        <v>3283.6266586499996</v>
      </c>
      <c r="G20">
        <f>G19+5</f>
        <v>90</v>
      </c>
    </row>
    <row r="21" spans="1:19" x14ac:dyDescent="0.25">
      <c r="B21">
        <f>B20+5</f>
        <v>95</v>
      </c>
      <c r="C21">
        <v>3555</v>
      </c>
      <c r="D21">
        <f t="shared" si="0"/>
        <v>2555</v>
      </c>
      <c r="E21">
        <f>E20+5</f>
        <v>95</v>
      </c>
      <c r="F21" s="7">
        <f t="shared" si="1"/>
        <v>3488.4266581500001</v>
      </c>
      <c r="G21">
        <f>G20+5</f>
        <v>95</v>
      </c>
    </row>
    <row r="22" spans="1:19" x14ac:dyDescent="0.25">
      <c r="N22" s="8">
        <v>586</v>
      </c>
    </row>
    <row r="23" spans="1:19" x14ac:dyDescent="0.25">
      <c r="A23">
        <v>1000</v>
      </c>
      <c r="M23" s="10">
        <v>-4.4169800000000002E-9</v>
      </c>
      <c r="N23">
        <f>N22*N22*N22</f>
        <v>201230056</v>
      </c>
      <c r="O23" s="7">
        <f>M23*N23</f>
        <v>-0.88882913275088005</v>
      </c>
    </row>
    <row r="24" spans="1:19" x14ac:dyDescent="0.25">
      <c r="A24">
        <v>1365.3333299999999</v>
      </c>
      <c r="M24" s="10">
        <v>2.9796740000000002E-5</v>
      </c>
      <c r="N24">
        <f>N22*N22</f>
        <v>343396</v>
      </c>
      <c r="O24" s="7">
        <f>M24*N24</f>
        <v>10.23208132904</v>
      </c>
    </row>
    <row r="25" spans="1:19" x14ac:dyDescent="0.25">
      <c r="M25" s="10">
        <v>-9.0558E-2</v>
      </c>
      <c r="N25">
        <f>N22</f>
        <v>586</v>
      </c>
      <c r="O25" s="7">
        <f>M25*N25</f>
        <v>-53.066988000000002</v>
      </c>
    </row>
    <row r="26" spans="1:19" x14ac:dyDescent="0.25">
      <c r="M26">
        <v>123.3241</v>
      </c>
      <c r="N26">
        <v>1</v>
      </c>
      <c r="O26" s="7">
        <f>M26*N26</f>
        <v>123.3241</v>
      </c>
    </row>
    <row r="27" spans="1:19" x14ac:dyDescent="0.25">
      <c r="O27" s="9">
        <f>SUM(O23:O26)</f>
        <v>79.600364196289121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</vt:vector>
  </HeadingPairs>
  <TitlesOfParts>
    <vt:vector size="6" baseType="lpstr">
      <vt:lpstr>Raw Data</vt:lpstr>
      <vt:lpstr>Data Aug 2023</vt:lpstr>
      <vt:lpstr>Chart4</vt:lpstr>
      <vt:lpstr>0-3V Hum (B)</vt:lpstr>
      <vt:lpstr>0-3V Temp (V)</vt:lpstr>
      <vt:lpstr>0-3V Temp (B)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2022-10-06T21:39:27Z</dcterms:created>
  <dcterms:modified xsi:type="dcterms:W3CDTF">2023-08-09T17:45:57Z</dcterms:modified>
</cp:coreProperties>
</file>