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252" windowWidth="15480" windowHeight="9312"/>
  </bookViews>
  <sheets>
    <sheet name="2012" sheetId="2" r:id="rId1"/>
    <sheet name="2011" sheetId="1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L34" i="2" l="1"/>
  <c r="K34" i="2"/>
  <c r="F39" i="2"/>
  <c r="F38" i="2"/>
  <c r="F37" i="2"/>
  <c r="F36" i="2"/>
  <c r="F35" i="2"/>
  <c r="D39" i="2"/>
  <c r="D38" i="2"/>
  <c r="D37" i="2"/>
  <c r="D36" i="2"/>
  <c r="D35" i="2"/>
  <c r="L25" i="2" l="1"/>
  <c r="L24" i="2"/>
  <c r="H6" i="2"/>
  <c r="I6" i="2" s="1"/>
  <c r="H5" i="2"/>
  <c r="I5" i="2" s="1"/>
  <c r="H9" i="2"/>
  <c r="I9" i="2" s="1"/>
  <c r="H8" i="2"/>
  <c r="I8" i="2" s="1"/>
  <c r="H7" i="2"/>
  <c r="I7" i="2" s="1"/>
  <c r="H4" i="2"/>
  <c r="I4" i="2" s="1"/>
  <c r="C27" i="2"/>
  <c r="F27" i="2" s="1"/>
  <c r="H18" i="2"/>
  <c r="I18" i="2" s="1"/>
  <c r="H17" i="2"/>
  <c r="I17" i="2" s="1"/>
  <c r="H16" i="2"/>
  <c r="I16" i="2" s="1"/>
  <c r="H15" i="2"/>
  <c r="I15" i="2"/>
  <c r="H14" i="2"/>
  <c r="I14" i="2" s="1"/>
  <c r="H13" i="2"/>
  <c r="I13" i="2"/>
  <c r="H12" i="2"/>
  <c r="I12" i="2" s="1"/>
  <c r="C26" i="2" s="1"/>
  <c r="F26" i="2" s="1"/>
  <c r="E23" i="1"/>
  <c r="J19" i="1"/>
  <c r="L19" i="1" s="1"/>
  <c r="J20" i="1"/>
  <c r="L20" i="1" s="1"/>
  <c r="G13" i="1"/>
  <c r="G12" i="1"/>
  <c r="G11" i="1"/>
  <c r="G10" i="1"/>
  <c r="G9" i="1"/>
  <c r="G8" i="1"/>
  <c r="G7" i="1"/>
  <c r="C22" i="1" s="1"/>
  <c r="C24" i="2" l="1"/>
  <c r="F24" i="2" s="1"/>
  <c r="C19" i="1"/>
  <c r="E19" i="1" s="1"/>
  <c r="G19" i="1" s="1"/>
  <c r="E22" i="1"/>
  <c r="E24" i="1" s="1"/>
  <c r="C26" i="1" s="1"/>
  <c r="C32" i="1"/>
  <c r="F28" i="2"/>
  <c r="I36" i="2" l="1"/>
  <c r="J37" i="2"/>
  <c r="J36" i="2"/>
  <c r="J38" i="2"/>
  <c r="J39" i="2"/>
  <c r="J35" i="2"/>
  <c r="C29" i="1"/>
  <c r="C30" i="1"/>
  <c r="I37" i="2"/>
  <c r="H36" i="2"/>
  <c r="H39" i="2"/>
  <c r="I39" i="2"/>
  <c r="G39" i="2"/>
  <c r="G36" i="2"/>
  <c r="F30" i="2"/>
  <c r="F31" i="2"/>
  <c r="H35" i="2"/>
  <c r="H37" i="2"/>
  <c r="I35" i="2"/>
  <c r="G35" i="2"/>
  <c r="G37" i="2"/>
  <c r="K38" i="2" l="1"/>
  <c r="L38" i="2"/>
  <c r="K35" i="2"/>
  <c r="L35" i="2"/>
  <c r="L37" i="2"/>
  <c r="K37" i="2"/>
  <c r="L39" i="2"/>
  <c r="K39" i="2"/>
  <c r="L36" i="2"/>
  <c r="K36" i="2"/>
</calcChain>
</file>

<file path=xl/comments1.xml><?xml version="1.0" encoding="utf-8"?>
<comments xmlns="http://schemas.openxmlformats.org/spreadsheetml/2006/main">
  <authors>
    <author>chma</author>
  </authors>
  <commentList>
    <comment ref="C36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I get 0.01184Wh pe shot from man. data</t>
        </r>
      </text>
    </comment>
  </commentList>
</comments>
</file>

<file path=xl/sharedStrings.xml><?xml version="1.0" encoding="utf-8"?>
<sst xmlns="http://schemas.openxmlformats.org/spreadsheetml/2006/main" count="145" uniqueCount="107">
  <si>
    <t>load</t>
  </si>
  <si>
    <t>Man./Model</t>
  </si>
  <si>
    <t>qnty</t>
  </si>
  <si>
    <t>voltage (Volts)</t>
  </si>
  <si>
    <t>current (Amps)</t>
  </si>
  <si>
    <t>power (watts)</t>
  </si>
  <si>
    <t>Total power</t>
  </si>
  <si>
    <t>Elphel</t>
  </si>
  <si>
    <t>Notes</t>
  </si>
  <si>
    <t>2.4-5.8W</t>
  </si>
  <si>
    <t>Canon S90</t>
  </si>
  <si>
    <t>Lights</t>
  </si>
  <si>
    <t>light</t>
  </si>
  <si>
    <t>LED mini-sealite</t>
  </si>
  <si>
    <t>CPU running</t>
  </si>
  <si>
    <t>PIC</t>
  </si>
  <si>
    <t>CPU idle</t>
  </si>
  <si>
    <t>Controller</t>
  </si>
  <si>
    <t>RTC</t>
  </si>
  <si>
    <t>switch</t>
  </si>
  <si>
    <t>memory</t>
  </si>
  <si>
    <t>profet</t>
  </si>
  <si>
    <t>Xcvr on</t>
  </si>
  <si>
    <t>Xcvr shdn</t>
  </si>
  <si>
    <t>Controller idle</t>
  </si>
  <si>
    <t>W</t>
  </si>
  <si>
    <t>Whr/week</t>
  </si>
  <si>
    <t>Whr/year</t>
  </si>
  <si>
    <t>alkaline Dcell</t>
  </si>
  <si>
    <t>Whr</t>
  </si>
  <si>
    <t>lithium primary</t>
  </si>
  <si>
    <t>battery capacity</t>
  </si>
  <si>
    <t>derated for temp</t>
  </si>
  <si>
    <t>lights</t>
  </si>
  <si>
    <t>assumes on for 2 sec</t>
  </si>
  <si>
    <t>assumes on for 30 sec, canon</t>
  </si>
  <si>
    <t>16.8mWHr/shot</t>
  </si>
  <si>
    <t>controller per image, no light</t>
  </si>
  <si>
    <t>Canon camera energy 1000 shots</t>
  </si>
  <si>
    <t>Camera</t>
  </si>
  <si>
    <t>Elphel max energy 1000 shots (assumes 30 second per shot)</t>
  </si>
  <si>
    <t>controller and light Whr 1000 shots</t>
  </si>
  <si>
    <t>Controller and lights</t>
  </si>
  <si>
    <t>Energy for SCPI per 1000 shots</t>
  </si>
  <si>
    <t xml:space="preserve"> Digital Eye: 9V alkaline battery (lasting about 4-8 months) &amp; Rechargeable Li Ion in the Sony lasting 300+ photos</t>
  </si>
  <si>
    <t>Energy for SCPI per 1000 w/strobe</t>
  </si>
  <si>
    <t>Canon +160 W-sec strobe</t>
  </si>
  <si>
    <t>Device</t>
  </si>
  <si>
    <t>Manufacturer</t>
  </si>
  <si>
    <t>Model</t>
  </si>
  <si>
    <t>Qty</t>
  </si>
  <si>
    <t>Volt</t>
  </si>
  <si>
    <t>Curr</t>
  </si>
  <si>
    <t>Power</t>
  </si>
  <si>
    <t>Tot Pwr</t>
  </si>
  <si>
    <t>(volts)</t>
  </si>
  <si>
    <t>(amps)</t>
  </si>
  <si>
    <t>(watts)</t>
  </si>
  <si>
    <t>Light</t>
  </si>
  <si>
    <t>LED</t>
  </si>
  <si>
    <t>PIC24F</t>
  </si>
  <si>
    <t>Profet</t>
  </si>
  <si>
    <t>Cree</t>
  </si>
  <si>
    <t>XREWHT-L1-0000-00E01</t>
  </si>
  <si>
    <t>GoPro</t>
  </si>
  <si>
    <t>Hero2</t>
  </si>
  <si>
    <t>Canon</t>
  </si>
  <si>
    <t>G12</t>
  </si>
  <si>
    <t>Nikon</t>
  </si>
  <si>
    <t>1 V1</t>
  </si>
  <si>
    <t>Contour</t>
  </si>
  <si>
    <t>Plus</t>
  </si>
  <si>
    <t xml:space="preserve">Ricoh </t>
  </si>
  <si>
    <t>GXR</t>
  </si>
  <si>
    <t>33.25 mWH per shot</t>
  </si>
  <si>
    <t>18.1 mWH per shot</t>
  </si>
  <si>
    <t>21 mWH per shot</t>
  </si>
  <si>
    <t>18.5 mWH per shot</t>
  </si>
  <si>
    <t>Contoller idle</t>
  </si>
  <si>
    <t>Controller active</t>
  </si>
  <si>
    <t>wh/week</t>
  </si>
  <si>
    <t>active time (sec)</t>
  </si>
  <si>
    <t>per shot</t>
  </si>
  <si>
    <t>Watts</t>
  </si>
  <si>
    <t>per 100/shot</t>
  </si>
  <si>
    <t>Energy (wH)</t>
  </si>
  <si>
    <t>per 1000/shot</t>
  </si>
  <si>
    <t>wH</t>
  </si>
  <si>
    <t>per 100 shots</t>
  </si>
  <si>
    <t>per 1000 shots</t>
  </si>
  <si>
    <t>Tot per 100 shots</t>
  </si>
  <si>
    <t>Tot per 1000 shots</t>
  </si>
  <si>
    <t>Alkaline D Cell</t>
  </si>
  <si>
    <t>Battery Type</t>
  </si>
  <si>
    <t>Camera only (wH)</t>
  </si>
  <si>
    <t>Whole System (wH)</t>
  </si>
  <si>
    <t>Derate %</t>
  </si>
  <si>
    <t>Temp</t>
  </si>
  <si>
    <t>NiMH</t>
  </si>
  <si>
    <t>Lithium Ion</t>
  </si>
  <si>
    <t>Lead Acid</t>
  </si>
  <si>
    <t>Tot per Shot</t>
  </si>
  <si>
    <t>wH per shot</t>
  </si>
  <si>
    <t>Tot per 1440 shots</t>
  </si>
  <si>
    <t>Number of batteries (80% PS Eff.)</t>
  </si>
  <si>
    <t>From Mark LED design</t>
  </si>
  <si>
    <t>Lithium D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</si>
</sst>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0"/>
    <numFmt numFmtId="165" formatCode="0.000"/>
    <numFmt numFmtId="166" formatCode="0.0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2" xfId="0" applyFont="1" applyFill="1" applyBorder="1"/>
    <xf numFmtId="0" fontId="0" fillId="0" borderId="1" xfId="0" applyBorder="1"/>
    <xf numFmtId="0" fontId="1" fillId="2" borderId="1" xfId="0" applyFont="1" applyFill="1" applyBorder="1"/>
    <xf numFmtId="0" fontId="3" fillId="0" borderId="0" xfId="0" applyFont="1"/>
    <xf numFmtId="0" fontId="3" fillId="0" borderId="0" xfId="0" applyFont="1" applyFill="1" applyBorder="1"/>
    <xf numFmtId="0" fontId="1" fillId="2" borderId="3" xfId="0" applyFont="1" applyFill="1" applyBorder="1"/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horizontal="right"/>
    </xf>
    <xf numFmtId="164" fontId="0" fillId="0" borderId="1" xfId="0" applyNumberFormat="1" applyBorder="1"/>
    <xf numFmtId="164" fontId="1" fillId="0" borderId="1" xfId="0" applyNumberFormat="1" applyFont="1" applyBorder="1"/>
    <xf numFmtId="0" fontId="0" fillId="0" borderId="0" xfId="0" applyBorder="1"/>
    <xf numFmtId="0" fontId="0" fillId="2" borderId="1" xfId="0" applyFill="1" applyBorder="1"/>
    <xf numFmtId="165" fontId="0" fillId="0" borderId="1" xfId="0" applyNumberFormat="1" applyBorder="1"/>
    <xf numFmtId="0" fontId="1" fillId="0" borderId="0" xfId="0" applyFont="1" applyBorder="1"/>
    <xf numFmtId="0" fontId="3" fillId="0" borderId="0" xfId="0" applyFont="1" applyBorder="1"/>
    <xf numFmtId="2" fontId="0" fillId="0" borderId="1" xfId="0" applyNumberFormat="1" applyBorder="1"/>
    <xf numFmtId="0" fontId="1" fillId="0" borderId="4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1" xfId="0" applyBorder="1"/>
    <xf numFmtId="1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library/901107.SCPI/Lights/LightsComparis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bes"/>
      <sheetName val="LED"/>
      <sheetName val="Sheet3"/>
    </sheetNames>
    <sheetDataSet>
      <sheetData sheetId="0">
        <row r="7">
          <cell r="K7">
            <v>2.1708000000000002E-2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L49"/>
  <sheetViews>
    <sheetView tabSelected="1" topLeftCell="E10" workbookViewId="0">
      <selection activeCell="F27" sqref="F27"/>
    </sheetView>
  </sheetViews>
  <sheetFormatPr defaultRowHeight="13.2" x14ac:dyDescent="0.25"/>
  <cols>
    <col min="1" max="1" width="11.88671875" customWidth="1"/>
    <col min="2" max="2" width="19" customWidth="1"/>
    <col min="3" max="3" width="15" customWidth="1"/>
    <col min="4" max="4" width="23" customWidth="1"/>
    <col min="6" max="6" width="17" customWidth="1"/>
    <col min="7" max="7" width="13.44140625" customWidth="1"/>
    <col min="8" max="8" width="16.109375" customWidth="1"/>
    <col min="9" max="9" width="18" customWidth="1"/>
    <col min="10" max="10" width="22.88671875" customWidth="1"/>
    <col min="11" max="11" width="14" customWidth="1"/>
    <col min="12" max="12" width="16.44140625" customWidth="1"/>
  </cols>
  <sheetData>
    <row r="2" spans="1:10" x14ac:dyDescent="0.25">
      <c r="A2" s="14"/>
      <c r="B2" s="4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8</v>
      </c>
    </row>
    <row r="3" spans="1:10" x14ac:dyDescent="0.25">
      <c r="A3" s="14"/>
      <c r="B3" s="7"/>
      <c r="C3" s="7"/>
      <c r="D3" s="7"/>
      <c r="E3" s="7"/>
      <c r="F3" s="7" t="s">
        <v>55</v>
      </c>
      <c r="G3" s="7" t="s">
        <v>56</v>
      </c>
      <c r="H3" s="7" t="s">
        <v>57</v>
      </c>
      <c r="I3" s="7" t="s">
        <v>57</v>
      </c>
      <c r="J3" s="7"/>
    </row>
    <row r="4" spans="1:10" x14ac:dyDescent="0.25">
      <c r="A4" s="8" t="s">
        <v>39</v>
      </c>
      <c r="B4" s="3"/>
      <c r="C4" s="8" t="s">
        <v>64</v>
      </c>
      <c r="D4" s="8" t="s">
        <v>65</v>
      </c>
      <c r="E4" s="3">
        <v>1</v>
      </c>
      <c r="F4" s="3"/>
      <c r="G4" s="3"/>
      <c r="H4" s="3">
        <f t="shared" ref="H4:H9" si="0">F4*G4</f>
        <v>0</v>
      </c>
      <c r="I4" s="3">
        <f t="shared" ref="I4:I9" si="1">E4*H4</f>
        <v>0</v>
      </c>
      <c r="J4" s="8" t="s">
        <v>75</v>
      </c>
    </row>
    <row r="5" spans="1:10" x14ac:dyDescent="0.25">
      <c r="A5" s="8"/>
      <c r="B5" s="3"/>
      <c r="C5" s="8" t="s">
        <v>66</v>
      </c>
      <c r="D5" s="8" t="s">
        <v>67</v>
      </c>
      <c r="E5" s="3">
        <v>1</v>
      </c>
      <c r="F5" s="3"/>
      <c r="G5" s="3"/>
      <c r="H5" s="3">
        <f t="shared" si="0"/>
        <v>0</v>
      </c>
      <c r="I5" s="3">
        <f t="shared" si="1"/>
        <v>0</v>
      </c>
      <c r="J5" s="8" t="s">
        <v>76</v>
      </c>
    </row>
    <row r="6" spans="1:10" x14ac:dyDescent="0.25">
      <c r="A6" s="8"/>
      <c r="B6" s="3"/>
      <c r="C6" s="9" t="s">
        <v>68</v>
      </c>
      <c r="D6" s="9" t="s">
        <v>69</v>
      </c>
      <c r="E6" s="3">
        <v>1</v>
      </c>
      <c r="F6" s="3"/>
      <c r="G6" s="3"/>
      <c r="H6" s="3">
        <f t="shared" si="0"/>
        <v>0</v>
      </c>
      <c r="I6" s="3">
        <f t="shared" si="1"/>
        <v>0</v>
      </c>
      <c r="J6" s="8" t="s">
        <v>74</v>
      </c>
    </row>
    <row r="7" spans="1:10" x14ac:dyDescent="0.25">
      <c r="A7" s="3"/>
      <c r="B7" s="3"/>
      <c r="C7" s="9" t="s">
        <v>70</v>
      </c>
      <c r="D7" s="9" t="s">
        <v>71</v>
      </c>
      <c r="E7" s="3">
        <v>1</v>
      </c>
      <c r="F7" s="3"/>
      <c r="G7" s="3"/>
      <c r="H7" s="3">
        <f t="shared" si="0"/>
        <v>0</v>
      </c>
      <c r="I7" s="3">
        <f t="shared" si="1"/>
        <v>0</v>
      </c>
      <c r="J7" s="3"/>
    </row>
    <row r="8" spans="1:10" x14ac:dyDescent="0.25">
      <c r="A8" s="3"/>
      <c r="B8" s="3"/>
      <c r="C8" s="9" t="s">
        <v>72</v>
      </c>
      <c r="D8" s="9" t="s">
        <v>73</v>
      </c>
      <c r="E8" s="3">
        <v>1</v>
      </c>
      <c r="F8" s="3"/>
      <c r="G8" s="3"/>
      <c r="H8" s="3">
        <f t="shared" si="0"/>
        <v>0</v>
      </c>
      <c r="I8" s="3">
        <f t="shared" si="1"/>
        <v>0</v>
      </c>
      <c r="J8" s="8" t="s">
        <v>77</v>
      </c>
    </row>
    <row r="9" spans="1:10" x14ac:dyDescent="0.25">
      <c r="A9" s="14"/>
      <c r="B9" s="14"/>
      <c r="C9" s="14"/>
      <c r="D9" s="14"/>
      <c r="E9" s="14"/>
      <c r="F9" s="14"/>
      <c r="G9" s="14"/>
      <c r="H9" s="14">
        <f t="shared" si="0"/>
        <v>0</v>
      </c>
      <c r="I9" s="14">
        <f t="shared" si="1"/>
        <v>0</v>
      </c>
      <c r="J9" s="14"/>
    </row>
    <row r="10" spans="1:10" x14ac:dyDescent="0.25">
      <c r="A10" s="8" t="s">
        <v>58</v>
      </c>
      <c r="B10" s="8" t="s">
        <v>59</v>
      </c>
      <c r="C10" s="8" t="s">
        <v>62</v>
      </c>
      <c r="D10" s="3" t="s">
        <v>63</v>
      </c>
      <c r="E10" s="3">
        <v>7</v>
      </c>
      <c r="F10" s="3"/>
      <c r="G10" s="3"/>
      <c r="H10" s="3"/>
      <c r="I10" s="3">
        <v>18</v>
      </c>
      <c r="J10" s="8" t="s">
        <v>105</v>
      </c>
    </row>
    <row r="11" spans="1:10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25">
      <c r="A12" s="8" t="s">
        <v>17</v>
      </c>
      <c r="B12" s="3" t="s">
        <v>14</v>
      </c>
      <c r="C12" s="8" t="s">
        <v>60</v>
      </c>
      <c r="D12" s="3"/>
      <c r="E12" s="3">
        <v>1</v>
      </c>
      <c r="F12" s="3">
        <v>3.3</v>
      </c>
      <c r="G12" s="3">
        <v>7.5000000000000002E-4</v>
      </c>
      <c r="H12" s="3">
        <f t="shared" ref="H12:H18" si="2">F12*G12</f>
        <v>2.4749999999999998E-3</v>
      </c>
      <c r="I12" s="3">
        <f t="shared" ref="I12:I18" si="3">E12*H12</f>
        <v>2.4749999999999998E-3</v>
      </c>
      <c r="J12" s="3"/>
    </row>
    <row r="13" spans="1:10" x14ac:dyDescent="0.25">
      <c r="A13" s="3"/>
      <c r="B13" s="3" t="s">
        <v>16</v>
      </c>
      <c r="C13" s="3"/>
      <c r="D13" s="3"/>
      <c r="E13" s="3">
        <v>1</v>
      </c>
      <c r="F13" s="3">
        <v>3.3</v>
      </c>
      <c r="G13" s="3">
        <v>2.1000000000000001E-4</v>
      </c>
      <c r="H13" s="3">
        <f t="shared" si="2"/>
        <v>6.9300000000000004E-4</v>
      </c>
      <c r="I13" s="3">
        <f t="shared" si="3"/>
        <v>6.9300000000000004E-4</v>
      </c>
      <c r="J13" s="3"/>
    </row>
    <row r="14" spans="1:10" x14ac:dyDescent="0.25">
      <c r="A14" s="3"/>
      <c r="B14" s="3" t="s">
        <v>18</v>
      </c>
      <c r="C14" s="3"/>
      <c r="D14" s="3"/>
      <c r="E14" s="3">
        <v>1</v>
      </c>
      <c r="F14" s="3">
        <v>3.3</v>
      </c>
      <c r="G14" s="3">
        <v>1.2E-4</v>
      </c>
      <c r="H14" s="3">
        <f t="shared" si="2"/>
        <v>3.9599999999999998E-4</v>
      </c>
      <c r="I14" s="3">
        <f t="shared" si="3"/>
        <v>3.9599999999999998E-4</v>
      </c>
      <c r="J14" s="3"/>
    </row>
    <row r="15" spans="1:10" x14ac:dyDescent="0.25">
      <c r="A15" s="3"/>
      <c r="B15" s="3" t="s">
        <v>19</v>
      </c>
      <c r="C15" s="8" t="s">
        <v>61</v>
      </c>
      <c r="D15" s="3"/>
      <c r="E15" s="3">
        <v>1</v>
      </c>
      <c r="F15" s="3">
        <v>12</v>
      </c>
      <c r="G15" s="3">
        <v>1.0000000000000001E-5</v>
      </c>
      <c r="H15" s="3">
        <f t="shared" si="2"/>
        <v>1.2000000000000002E-4</v>
      </c>
      <c r="I15" s="3">
        <f t="shared" si="3"/>
        <v>1.2000000000000002E-4</v>
      </c>
      <c r="J15" s="3"/>
    </row>
    <row r="16" spans="1:10" x14ac:dyDescent="0.25">
      <c r="A16" s="3"/>
      <c r="B16" s="3" t="s">
        <v>20</v>
      </c>
      <c r="C16" s="3"/>
      <c r="D16" s="3"/>
      <c r="E16" s="3">
        <v>1</v>
      </c>
      <c r="F16" s="3">
        <v>3.3</v>
      </c>
      <c r="G16" s="3">
        <v>5.0000000000000004E-6</v>
      </c>
      <c r="H16" s="3">
        <f t="shared" si="2"/>
        <v>1.6500000000000001E-5</v>
      </c>
      <c r="I16" s="3">
        <f t="shared" si="3"/>
        <v>1.6500000000000001E-5</v>
      </c>
      <c r="J16" s="3"/>
    </row>
    <row r="17" spans="1:12" x14ac:dyDescent="0.25">
      <c r="A17" s="3"/>
      <c r="B17" s="3" t="s">
        <v>22</v>
      </c>
      <c r="C17" s="3"/>
      <c r="D17" s="3"/>
      <c r="E17" s="3">
        <v>1</v>
      </c>
      <c r="F17" s="3">
        <v>3.3</v>
      </c>
      <c r="G17" s="3">
        <v>2.9999999999999997E-4</v>
      </c>
      <c r="H17" s="3">
        <f t="shared" si="2"/>
        <v>9.8999999999999978E-4</v>
      </c>
      <c r="I17" s="3">
        <f t="shared" si="3"/>
        <v>9.8999999999999978E-4</v>
      </c>
      <c r="J17" s="3"/>
    </row>
    <row r="18" spans="1:12" x14ac:dyDescent="0.25">
      <c r="A18" s="3"/>
      <c r="B18" s="3" t="s">
        <v>23</v>
      </c>
      <c r="C18" s="3"/>
      <c r="D18" s="3"/>
      <c r="E18" s="3">
        <v>1</v>
      </c>
      <c r="F18" s="3">
        <v>3.3</v>
      </c>
      <c r="G18" s="3">
        <v>9.9999999999999995E-7</v>
      </c>
      <c r="H18" s="3">
        <f t="shared" si="2"/>
        <v>3.2999999999999997E-6</v>
      </c>
      <c r="I18" s="3">
        <f t="shared" si="3"/>
        <v>3.2999999999999997E-6</v>
      </c>
      <c r="J18" s="3"/>
    </row>
    <row r="19" spans="1:12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pans="1:12" x14ac:dyDescent="0.25">
      <c r="K20" t="s">
        <v>97</v>
      </c>
    </row>
    <row r="21" spans="1:12" x14ac:dyDescent="0.25">
      <c r="K21" t="s">
        <v>96</v>
      </c>
      <c r="L21">
        <v>85</v>
      </c>
    </row>
    <row r="22" spans="1:12" x14ac:dyDescent="0.25">
      <c r="B22" s="1" t="s">
        <v>47</v>
      </c>
      <c r="C22" s="1" t="s">
        <v>83</v>
      </c>
      <c r="D22" s="1"/>
      <c r="E22" s="1"/>
      <c r="F22" s="1" t="s">
        <v>85</v>
      </c>
      <c r="G22" s="1"/>
    </row>
    <row r="23" spans="1:12" x14ac:dyDescent="0.25">
      <c r="B23" s="3"/>
      <c r="C23" s="3"/>
      <c r="D23" s="3"/>
      <c r="E23" s="3"/>
      <c r="F23" s="3"/>
      <c r="G23" s="3"/>
      <c r="J23" s="1" t="s">
        <v>93</v>
      </c>
      <c r="K23" s="21" t="s">
        <v>87</v>
      </c>
      <c r="L23" s="21" t="s">
        <v>87</v>
      </c>
    </row>
    <row r="24" spans="1:12" x14ac:dyDescent="0.25">
      <c r="B24" s="8" t="s">
        <v>78</v>
      </c>
      <c r="C24" s="3">
        <f>SUM(I13, I14, I15, I16, I18)</f>
        <v>1.2288000000000002E-3</v>
      </c>
      <c r="D24" s="3"/>
      <c r="E24" s="3"/>
      <c r="F24" s="3">
        <f>C24*24*7</f>
        <v>0.20643840000000002</v>
      </c>
      <c r="G24" s="8" t="s">
        <v>80</v>
      </c>
      <c r="J24" s="8" t="s">
        <v>92</v>
      </c>
      <c r="K24" s="22">
        <v>16.5</v>
      </c>
      <c r="L24" s="23">
        <f>K24*(L21/100)</f>
        <v>14.025</v>
      </c>
    </row>
    <row r="25" spans="1:12" x14ac:dyDescent="0.25">
      <c r="B25" s="8"/>
      <c r="C25" s="3"/>
      <c r="D25" s="3"/>
      <c r="E25" s="3"/>
      <c r="F25" s="3"/>
      <c r="G25" s="8"/>
      <c r="I25" s="5"/>
      <c r="J25" s="8" t="s">
        <v>106</v>
      </c>
      <c r="K25" s="22">
        <v>60</v>
      </c>
      <c r="L25" s="23">
        <f>K25*(L21/100)</f>
        <v>51</v>
      </c>
    </row>
    <row r="26" spans="1:12" x14ac:dyDescent="0.25">
      <c r="B26" s="8" t="s">
        <v>79</v>
      </c>
      <c r="C26" s="3">
        <f>SUM(I12, I14, I15, I16, I18)</f>
        <v>3.0107999999999997E-3</v>
      </c>
      <c r="D26" s="10" t="s">
        <v>81</v>
      </c>
      <c r="E26" s="3">
        <v>1</v>
      </c>
      <c r="F26" s="11">
        <f>C26*E26/3600</f>
        <v>8.3633333333333324E-7</v>
      </c>
      <c r="G26" s="8" t="s">
        <v>82</v>
      </c>
      <c r="J26" s="8" t="s">
        <v>98</v>
      </c>
      <c r="K26" s="22"/>
      <c r="L26" s="22"/>
    </row>
    <row r="27" spans="1:12" x14ac:dyDescent="0.25">
      <c r="B27" s="8" t="s">
        <v>59</v>
      </c>
      <c r="C27" s="3">
        <f>I10</f>
        <v>18</v>
      </c>
      <c r="D27" s="10" t="s">
        <v>81</v>
      </c>
      <c r="E27" s="8">
        <v>1</v>
      </c>
      <c r="F27" s="3">
        <f>C27*E27/3600</f>
        <v>5.0000000000000001E-3</v>
      </c>
      <c r="G27" s="8" t="s">
        <v>82</v>
      </c>
      <c r="J27" s="8" t="s">
        <v>99</v>
      </c>
      <c r="K27" s="22"/>
      <c r="L27" s="22"/>
    </row>
    <row r="28" spans="1:12" x14ac:dyDescent="0.25">
      <c r="B28" s="3"/>
      <c r="C28" s="3"/>
      <c r="D28" s="3"/>
      <c r="E28" s="3"/>
      <c r="F28" s="12">
        <f>SUM(F26:F27)</f>
        <v>5.0008363333333338E-3</v>
      </c>
      <c r="G28" s="8" t="s">
        <v>82</v>
      </c>
      <c r="J28" s="8" t="s">
        <v>100</v>
      </c>
      <c r="K28" s="22"/>
      <c r="L28" s="22"/>
    </row>
    <row r="30" spans="1:12" x14ac:dyDescent="0.25">
      <c r="F30">
        <f>F28*100</f>
        <v>0.50008363333333339</v>
      </c>
      <c r="G30" s="5" t="s">
        <v>84</v>
      </c>
    </row>
    <row r="31" spans="1:12" x14ac:dyDescent="0.25">
      <c r="F31">
        <f>F28*1000</f>
        <v>5.0008363333333339</v>
      </c>
      <c r="G31" s="6" t="s">
        <v>86</v>
      </c>
    </row>
    <row r="32" spans="1:12" ht="13.8" thickBot="1" x14ac:dyDescent="0.3">
      <c r="G32" s="6"/>
    </row>
    <row r="33" spans="1:12" ht="13.8" thickBot="1" x14ac:dyDescent="0.3">
      <c r="A33" s="24"/>
      <c r="B33" s="25"/>
      <c r="C33" s="26"/>
      <c r="D33" s="28" t="s">
        <v>94</v>
      </c>
      <c r="E33" s="29"/>
      <c r="F33" s="30"/>
      <c r="G33" s="33" t="s">
        <v>95</v>
      </c>
      <c r="H33" s="34"/>
      <c r="I33" s="34"/>
      <c r="J33" s="30"/>
      <c r="K33" s="31" t="s">
        <v>104</v>
      </c>
      <c r="L33" s="32"/>
    </row>
    <row r="34" spans="1:12" x14ac:dyDescent="0.25">
      <c r="A34" s="19"/>
      <c r="B34" s="19"/>
      <c r="C34" s="19" t="s">
        <v>102</v>
      </c>
      <c r="D34" s="19" t="s">
        <v>88</v>
      </c>
      <c r="E34" s="19"/>
      <c r="F34" s="19" t="s">
        <v>89</v>
      </c>
      <c r="G34" s="19" t="s">
        <v>101</v>
      </c>
      <c r="H34" s="19" t="s">
        <v>90</v>
      </c>
      <c r="I34" s="19" t="s">
        <v>91</v>
      </c>
      <c r="J34" s="19" t="s">
        <v>103</v>
      </c>
      <c r="K34" s="19" t="str">
        <f>J24</f>
        <v>Alkaline D Cell</v>
      </c>
      <c r="L34" s="19" t="str">
        <f>J25</f>
        <v>Lithium D Cell</v>
      </c>
    </row>
    <row r="35" spans="1:12" x14ac:dyDescent="0.25">
      <c r="A35" s="1" t="s">
        <v>64</v>
      </c>
      <c r="B35" s="1" t="s">
        <v>65</v>
      </c>
      <c r="C35" s="8">
        <v>6.0000000000000001E-3</v>
      </c>
      <c r="D35" s="3">
        <f>C35*100</f>
        <v>0.6</v>
      </c>
      <c r="E35" s="3"/>
      <c r="F35" s="3">
        <f>C35*1000</f>
        <v>6</v>
      </c>
      <c r="G35" s="15">
        <f>$F$28+C35</f>
        <v>1.1000836333333333E-2</v>
      </c>
      <c r="H35" s="18">
        <f>($F$28+C35)*100</f>
        <v>1.1000836333333333</v>
      </c>
      <c r="I35" s="18">
        <f>($F$28+C35)*1000</f>
        <v>11.000836333333334</v>
      </c>
      <c r="J35" s="18">
        <f>($F$28+C35)*1440</f>
        <v>15.841204319999999</v>
      </c>
      <c r="K35" s="27">
        <f>ROUNDUP(J35/$L$24*1.25,0)</f>
        <v>2</v>
      </c>
      <c r="L35" s="27">
        <f>ROUNDUP(J35/$L$25*1.25,0)</f>
        <v>1</v>
      </c>
    </row>
    <row r="36" spans="1:12" x14ac:dyDescent="0.25">
      <c r="A36" s="1" t="s">
        <v>66</v>
      </c>
      <c r="B36" s="1" t="s">
        <v>67</v>
      </c>
      <c r="C36" s="8">
        <v>2.1000000000000001E-2</v>
      </c>
      <c r="D36" s="3">
        <f t="shared" ref="D36:D39" si="4">C36*100</f>
        <v>2.1</v>
      </c>
      <c r="E36" s="3"/>
      <c r="F36" s="3">
        <f t="shared" ref="F36:F39" si="5">C36*1000</f>
        <v>21</v>
      </c>
      <c r="G36" s="15">
        <f t="shared" ref="G36:G39" si="6">$F$28+C36</f>
        <v>2.6000836333333336E-2</v>
      </c>
      <c r="H36" s="18">
        <f t="shared" ref="H36:H37" si="7">($F$28+C36)*100</f>
        <v>2.6000836333333335</v>
      </c>
      <c r="I36" s="18">
        <f t="shared" ref="I36:I37" si="8">($F$28+C36)*1000</f>
        <v>26.000836333333336</v>
      </c>
      <c r="J36" s="18">
        <f t="shared" ref="J36:J39" si="9">($F$28+C36)*1440</f>
        <v>37.441204320000004</v>
      </c>
      <c r="K36" s="27">
        <f t="shared" ref="K36:K39" si="10">ROUNDUP(J36/$L$24*1.25,0)</f>
        <v>4</v>
      </c>
      <c r="L36" s="27">
        <f t="shared" ref="L36:L39" si="11">ROUNDUP(J36/$L$25*1.25,0)</f>
        <v>1</v>
      </c>
    </row>
    <row r="37" spans="1:12" x14ac:dyDescent="0.25">
      <c r="A37" s="20" t="s">
        <v>68</v>
      </c>
      <c r="B37" s="20" t="s">
        <v>69</v>
      </c>
      <c r="C37" s="8">
        <v>3.3250000000000002E-2</v>
      </c>
      <c r="D37" s="3">
        <f t="shared" si="4"/>
        <v>3.3250000000000002</v>
      </c>
      <c r="E37" s="3"/>
      <c r="F37" s="3">
        <f t="shared" si="5"/>
        <v>33.25</v>
      </c>
      <c r="G37" s="15">
        <f t="shared" si="6"/>
        <v>3.8250836333333336E-2</v>
      </c>
      <c r="H37" s="18">
        <f t="shared" si="7"/>
        <v>3.8250836333333336</v>
      </c>
      <c r="I37" s="18">
        <f t="shared" si="8"/>
        <v>38.250836333333339</v>
      </c>
      <c r="J37" s="18">
        <f t="shared" si="9"/>
        <v>55.081204320000005</v>
      </c>
      <c r="K37" s="27">
        <f t="shared" si="10"/>
        <v>5</v>
      </c>
      <c r="L37" s="27">
        <f t="shared" si="11"/>
        <v>2</v>
      </c>
    </row>
    <row r="38" spans="1:12" x14ac:dyDescent="0.25">
      <c r="A38" s="20" t="s">
        <v>70</v>
      </c>
      <c r="B38" s="20" t="s">
        <v>71</v>
      </c>
      <c r="C38" s="3"/>
      <c r="D38" s="3">
        <f t="shared" si="4"/>
        <v>0</v>
      </c>
      <c r="E38" s="3"/>
      <c r="F38" s="3">
        <f t="shared" si="5"/>
        <v>0</v>
      </c>
      <c r="G38" s="15"/>
      <c r="H38" s="18"/>
      <c r="I38" s="18"/>
      <c r="J38" s="18">
        <f t="shared" si="9"/>
        <v>7.2012043200000004</v>
      </c>
      <c r="K38" s="27">
        <f t="shared" si="10"/>
        <v>1</v>
      </c>
      <c r="L38" s="27">
        <f t="shared" si="11"/>
        <v>1</v>
      </c>
    </row>
    <row r="39" spans="1:12" x14ac:dyDescent="0.25">
      <c r="A39" s="20" t="s">
        <v>72</v>
      </c>
      <c r="B39" s="20" t="s">
        <v>73</v>
      </c>
      <c r="C39" s="8">
        <v>1.8499999999999999E-2</v>
      </c>
      <c r="D39" s="3">
        <f t="shared" si="4"/>
        <v>1.8499999999999999</v>
      </c>
      <c r="E39" s="3"/>
      <c r="F39" s="3">
        <f t="shared" si="5"/>
        <v>18.5</v>
      </c>
      <c r="G39" s="15">
        <f t="shared" si="6"/>
        <v>2.3500836333333334E-2</v>
      </c>
      <c r="H39" s="18">
        <f>($F$28+C39)*100</f>
        <v>2.3500836333333335</v>
      </c>
      <c r="I39" s="18">
        <f>($F$28+C39)*1000</f>
        <v>23.500836333333332</v>
      </c>
      <c r="J39" s="18">
        <f t="shared" si="9"/>
        <v>33.841204320000003</v>
      </c>
      <c r="K39" s="27">
        <f t="shared" si="10"/>
        <v>4</v>
      </c>
      <c r="L39" s="27">
        <f t="shared" si="11"/>
        <v>1</v>
      </c>
    </row>
    <row r="42" spans="1:12" x14ac:dyDescent="0.25">
      <c r="C42" s="13"/>
      <c r="D42" s="13"/>
      <c r="E42" s="13"/>
    </row>
    <row r="43" spans="1:12" x14ac:dyDescent="0.25">
      <c r="C43" s="16"/>
      <c r="D43" s="16"/>
      <c r="E43" s="16"/>
    </row>
    <row r="44" spans="1:12" x14ac:dyDescent="0.25">
      <c r="C44" s="17"/>
      <c r="D44" s="17"/>
      <c r="E44" s="17"/>
    </row>
    <row r="45" spans="1:12" x14ac:dyDescent="0.25">
      <c r="C45" s="17"/>
      <c r="D45" s="17"/>
      <c r="E45" s="17"/>
    </row>
    <row r="46" spans="1:12" x14ac:dyDescent="0.25">
      <c r="C46" s="6"/>
      <c r="D46" s="6"/>
      <c r="E46" s="17"/>
    </row>
    <row r="47" spans="1:12" x14ac:dyDescent="0.25">
      <c r="C47" s="6"/>
      <c r="D47" s="6"/>
      <c r="E47" s="13"/>
    </row>
    <row r="48" spans="1:12" x14ac:dyDescent="0.25">
      <c r="C48" s="6"/>
      <c r="D48" s="6"/>
      <c r="E48" s="17"/>
    </row>
    <row r="49" spans="3:5" x14ac:dyDescent="0.25">
      <c r="C49" s="13"/>
      <c r="D49" s="13"/>
      <c r="E49" s="13"/>
    </row>
  </sheetData>
  <mergeCells count="3">
    <mergeCell ref="D33:F33"/>
    <mergeCell ref="K33:L33"/>
    <mergeCell ref="G33:J33"/>
  </mergeCells>
  <phoneticPr fontId="2" type="noConversion"/>
  <pageMargins left="0.75" right="0.75" top="1" bottom="1" header="0.5" footer="0.5"/>
  <pageSetup paperSize="17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C29" sqref="C29"/>
    </sheetView>
  </sheetViews>
  <sheetFormatPr defaultRowHeight="13.2" x14ac:dyDescent="0.25"/>
  <cols>
    <col min="1" max="1" width="31.5546875" customWidth="1"/>
    <col min="2" max="2" width="23.88671875" customWidth="1"/>
    <col min="3" max="3" width="19" customWidth="1"/>
    <col min="4" max="4" width="30.5546875" customWidth="1"/>
    <col min="5" max="5" width="16.88671875" customWidth="1"/>
    <col min="6" max="6" width="14.33203125" bestFit="1" customWidth="1"/>
    <col min="7" max="7" width="13.33203125" bestFit="1" customWidth="1"/>
    <col min="8" max="8" width="11.88671875" customWidth="1"/>
    <col min="9" max="9" width="14.33203125" customWidth="1"/>
    <col min="10" max="10" width="7.33203125" customWidth="1"/>
    <col min="12" max="12" width="17" customWidth="1"/>
  </cols>
  <sheetData>
    <row r="1" spans="1:9" x14ac:dyDescent="0.25">
      <c r="A1" t="s">
        <v>39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8</v>
      </c>
    </row>
    <row r="2" spans="1:9" x14ac:dyDescent="0.25">
      <c r="B2" t="s">
        <v>7</v>
      </c>
      <c r="G2">
        <v>5.8</v>
      </c>
      <c r="I2" t="s">
        <v>9</v>
      </c>
    </row>
    <row r="3" spans="1:9" x14ac:dyDescent="0.25">
      <c r="B3" t="s">
        <v>10</v>
      </c>
      <c r="I3" t="s">
        <v>36</v>
      </c>
    </row>
    <row r="5" spans="1:9" x14ac:dyDescent="0.25">
      <c r="A5" t="s">
        <v>11</v>
      </c>
      <c r="B5" t="s">
        <v>12</v>
      </c>
      <c r="C5" t="s">
        <v>13</v>
      </c>
      <c r="D5">
        <v>1</v>
      </c>
      <c r="G5">
        <v>22</v>
      </c>
    </row>
    <row r="7" spans="1:9" x14ac:dyDescent="0.25">
      <c r="A7" t="s">
        <v>17</v>
      </c>
      <c r="B7" t="s">
        <v>14</v>
      </c>
      <c r="C7" t="s">
        <v>15</v>
      </c>
      <c r="E7">
        <v>3.3</v>
      </c>
      <c r="F7">
        <v>7.5000000000000002E-4</v>
      </c>
      <c r="G7">
        <f t="shared" ref="G7:G13" si="0">E7*F7</f>
        <v>2.4749999999999998E-3</v>
      </c>
    </row>
    <row r="8" spans="1:9" x14ac:dyDescent="0.25">
      <c r="B8" t="s">
        <v>16</v>
      </c>
      <c r="C8" t="s">
        <v>15</v>
      </c>
      <c r="E8">
        <v>3.3</v>
      </c>
      <c r="F8">
        <v>2.1000000000000001E-4</v>
      </c>
      <c r="G8">
        <f t="shared" si="0"/>
        <v>6.9300000000000004E-4</v>
      </c>
    </row>
    <row r="9" spans="1:9" x14ac:dyDescent="0.25">
      <c r="B9" t="s">
        <v>18</v>
      </c>
      <c r="E9">
        <v>3.3</v>
      </c>
      <c r="F9">
        <v>1.2E-4</v>
      </c>
      <c r="G9">
        <f t="shared" si="0"/>
        <v>3.9599999999999998E-4</v>
      </c>
    </row>
    <row r="10" spans="1:9" x14ac:dyDescent="0.25">
      <c r="B10" t="s">
        <v>19</v>
      </c>
      <c r="C10" t="s">
        <v>21</v>
      </c>
      <c r="E10">
        <v>12</v>
      </c>
      <c r="F10">
        <v>1.0000000000000001E-5</v>
      </c>
      <c r="G10">
        <f t="shared" si="0"/>
        <v>1.2000000000000002E-4</v>
      </c>
    </row>
    <row r="11" spans="1:9" x14ac:dyDescent="0.25">
      <c r="B11" t="s">
        <v>20</v>
      </c>
      <c r="E11">
        <v>3.3</v>
      </c>
      <c r="F11">
        <v>5.0000000000000004E-6</v>
      </c>
      <c r="G11">
        <f t="shared" si="0"/>
        <v>1.6500000000000001E-5</v>
      </c>
    </row>
    <row r="12" spans="1:9" x14ac:dyDescent="0.25">
      <c r="B12" t="s">
        <v>22</v>
      </c>
      <c r="E12">
        <v>3.3</v>
      </c>
      <c r="F12">
        <v>2.9999999999999997E-4</v>
      </c>
      <c r="G12">
        <f t="shared" si="0"/>
        <v>9.8999999999999978E-4</v>
      </c>
    </row>
    <row r="13" spans="1:9" x14ac:dyDescent="0.25">
      <c r="B13" t="s">
        <v>23</v>
      </c>
      <c r="E13">
        <v>3.3</v>
      </c>
      <c r="F13">
        <v>9.9999999999999995E-7</v>
      </c>
      <c r="G13">
        <f t="shared" si="0"/>
        <v>3.2999999999999997E-6</v>
      </c>
    </row>
    <row r="18" spans="1:13" x14ac:dyDescent="0.25">
      <c r="I18" s="35" t="s">
        <v>31</v>
      </c>
      <c r="J18" s="35"/>
      <c r="K18" s="35"/>
      <c r="L18" t="s">
        <v>32</v>
      </c>
    </row>
    <row r="19" spans="1:13" x14ac:dyDescent="0.25">
      <c r="A19" t="s">
        <v>24</v>
      </c>
      <c r="C19">
        <f>SUM(G8,G9,G10,G11,G13)</f>
        <v>1.2288000000000002E-3</v>
      </c>
      <c r="D19" t="s">
        <v>25</v>
      </c>
      <c r="E19">
        <f>C19*24*7</f>
        <v>0.20643840000000002</v>
      </c>
      <c r="F19" t="s">
        <v>26</v>
      </c>
      <c r="G19">
        <f>E19*52</f>
        <v>10.734796800000002</v>
      </c>
      <c r="H19" t="s">
        <v>27</v>
      </c>
      <c r="I19" t="s">
        <v>28</v>
      </c>
      <c r="J19">
        <f>1.5*12</f>
        <v>18</v>
      </c>
      <c r="K19" t="s">
        <v>29</v>
      </c>
      <c r="L19">
        <f>J19*0.7</f>
        <v>12.6</v>
      </c>
      <c r="M19" t="s">
        <v>29</v>
      </c>
    </row>
    <row r="20" spans="1:13" x14ac:dyDescent="0.25">
      <c r="I20" t="s">
        <v>30</v>
      </c>
      <c r="J20">
        <f>15*3.4</f>
        <v>51</v>
      </c>
      <c r="K20" t="s">
        <v>29</v>
      </c>
      <c r="L20">
        <f>J20*0.7</f>
        <v>35.699999999999996</v>
      </c>
      <c r="M20" t="s">
        <v>29</v>
      </c>
    </row>
    <row r="22" spans="1:13" x14ac:dyDescent="0.25">
      <c r="A22" t="s">
        <v>37</v>
      </c>
      <c r="C22">
        <f>SUM(G7,G9,G10,G11,G13)</f>
        <v>3.0107999999999997E-3</v>
      </c>
      <c r="D22" t="s">
        <v>25</v>
      </c>
      <c r="E22">
        <f>C22*30/3600</f>
        <v>2.5089999999999995E-5</v>
      </c>
      <c r="F22" t="s">
        <v>29</v>
      </c>
      <c r="G22" t="s">
        <v>35</v>
      </c>
    </row>
    <row r="23" spans="1:13" x14ac:dyDescent="0.25">
      <c r="A23" t="s">
        <v>33</v>
      </c>
      <c r="C23">
        <v>22</v>
      </c>
      <c r="E23">
        <f>C23*2/3600</f>
        <v>1.2222222222222223E-2</v>
      </c>
      <c r="F23" t="s">
        <v>29</v>
      </c>
      <c r="G23" t="s">
        <v>34</v>
      </c>
    </row>
    <row r="24" spans="1:13" x14ac:dyDescent="0.25">
      <c r="E24">
        <f>SUM(E22:E23)</f>
        <v>1.2247312222222223E-2</v>
      </c>
      <c r="F24" t="s">
        <v>29</v>
      </c>
    </row>
    <row r="25" spans="1:13" x14ac:dyDescent="0.25">
      <c r="A25" t="s">
        <v>42</v>
      </c>
      <c r="I25" t="s">
        <v>44</v>
      </c>
    </row>
    <row r="26" spans="1:13" x14ac:dyDescent="0.25">
      <c r="C26">
        <f>1000*E24</f>
        <v>12.247312222222224</v>
      </c>
      <c r="D26" t="s">
        <v>41</v>
      </c>
    </row>
    <row r="28" spans="1:13" x14ac:dyDescent="0.25">
      <c r="A28" t="s">
        <v>43</v>
      </c>
    </row>
    <row r="29" spans="1:13" x14ac:dyDescent="0.25">
      <c r="C29">
        <f>0.0168*1000 + C26</f>
        <v>29.047312222222224</v>
      </c>
      <c r="D29" t="s">
        <v>29</v>
      </c>
      <c r="E29" t="s">
        <v>38</v>
      </c>
    </row>
    <row r="30" spans="1:13" x14ac:dyDescent="0.25">
      <c r="C30">
        <f>(G2*30/3600)*1000 + C26</f>
        <v>60.580645555555563</v>
      </c>
      <c r="D30" t="s">
        <v>29</v>
      </c>
      <c r="E30" t="s">
        <v>40</v>
      </c>
    </row>
    <row r="32" spans="1:13" x14ac:dyDescent="0.25">
      <c r="A32" t="s">
        <v>45</v>
      </c>
      <c r="C32">
        <f>(C22 +0.0168 +[1]Strobes!$K$7)*1000</f>
        <v>41.518799999999999</v>
      </c>
      <c r="D32" t="s">
        <v>29</v>
      </c>
      <c r="E32" t="s">
        <v>46</v>
      </c>
    </row>
  </sheetData>
  <mergeCells count="1">
    <mergeCell ref="I18:K18"/>
  </mergeCells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2012</vt:lpstr>
      <vt:lpstr>2011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</dc:creator>
  <cp:lastModifiedBy>chma</cp:lastModifiedBy>
  <cp:lastPrinted>2012-05-08T02:01:30Z</cp:lastPrinted>
  <dcterms:created xsi:type="dcterms:W3CDTF">2011-09-28T15:36:41Z</dcterms:created>
  <dcterms:modified xsi:type="dcterms:W3CDTF">2012-06-20T19:31:56Z</dcterms:modified>
</cp:coreProperties>
</file>