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95" windowHeight="9780" activeTab="1"/>
  </bookViews>
  <sheets>
    <sheet name="Energy Budget" sheetId="1" r:id="rId1"/>
    <sheet name="Umbilical Calculations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F3" i="1" l="1"/>
  <c r="G3" i="1"/>
  <c r="F4" i="1"/>
  <c r="G4" i="1"/>
  <c r="F5" i="1"/>
  <c r="G5" i="1"/>
  <c r="F6" i="1"/>
  <c r="G6" i="1"/>
  <c r="F9" i="1"/>
  <c r="G9" i="1"/>
  <c r="F10" i="1"/>
  <c r="G10" i="1"/>
  <c r="F11" i="1"/>
  <c r="G11" i="1"/>
  <c r="F13" i="1"/>
  <c r="G13" i="1"/>
  <c r="F14" i="1"/>
  <c r="G14" i="1"/>
  <c r="F15" i="1"/>
  <c r="G15" i="1"/>
  <c r="F16" i="1"/>
  <c r="G16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8" i="1"/>
  <c r="G28" i="1"/>
  <c r="F29" i="1"/>
  <c r="G29" i="1"/>
  <c r="G33" i="1"/>
  <c r="G34" i="1"/>
  <c r="I31" i="1"/>
  <c r="I26" i="1"/>
  <c r="I11" i="1"/>
  <c r="I6" i="1"/>
  <c r="B27" i="2"/>
  <c r="B10" i="2"/>
  <c r="B9" i="2"/>
  <c r="B26" i="2"/>
  <c r="B36" i="2"/>
  <c r="B32" i="2"/>
  <c r="B33" i="2"/>
  <c r="B34" i="2"/>
  <c r="B35" i="2"/>
  <c r="B28" i="2"/>
  <c r="B14" i="2"/>
  <c r="B18" i="2"/>
  <c r="B15" i="2"/>
  <c r="B16" i="2"/>
  <c r="B17" i="2"/>
  <c r="B8" i="2"/>
</calcChain>
</file>

<file path=xl/sharedStrings.xml><?xml version="1.0" encoding="utf-8"?>
<sst xmlns="http://schemas.openxmlformats.org/spreadsheetml/2006/main" count="131" uniqueCount="95">
  <si>
    <t>SOUTH BAY</t>
  </si>
  <si>
    <t>Tether length</t>
  </si>
  <si>
    <t>m</t>
  </si>
  <si>
    <t>13 AWG conductor resistance</t>
  </si>
  <si>
    <t>Ohms/km</t>
  </si>
  <si>
    <t xml:space="preserve">3 pair 13 AWG </t>
  </si>
  <si>
    <t>total resistance for round trip</t>
  </si>
  <si>
    <t>Ohms</t>
  </si>
  <si>
    <t>A</t>
  </si>
  <si>
    <t>topside voltage</t>
  </si>
  <si>
    <t>V</t>
  </si>
  <si>
    <t>Watts</t>
  </si>
  <si>
    <t>power on deck</t>
  </si>
  <si>
    <t>1700 m tether calculated based on specs</t>
  </si>
  <si>
    <t>Max Safe Current for 13 AWG conductor</t>
  </si>
  <si>
    <t>Current to vehicle</t>
  </si>
  <si>
    <t>drop in cable @ specified current</t>
  </si>
  <si>
    <t>Voltage @ veh for specified current</t>
  </si>
  <si>
    <t>power @veh for specified current</t>
  </si>
  <si>
    <t>power after converters (assume 85% efficiency)</t>
  </si>
  <si>
    <t>actual current peaks at 7 A</t>
  </si>
  <si>
    <t>load</t>
  </si>
  <si>
    <t>Man./Model</t>
  </si>
  <si>
    <t>qnty</t>
  </si>
  <si>
    <t>voltage (Volts)</t>
  </si>
  <si>
    <t>current (Amps)</t>
  </si>
  <si>
    <t>Total power</t>
  </si>
  <si>
    <t>duty cycle (% ON)</t>
  </si>
  <si>
    <t>Notes</t>
  </si>
  <si>
    <t>Heading</t>
  </si>
  <si>
    <t>PSN ForceField TCM</t>
  </si>
  <si>
    <t>less than 20 mA typical</t>
  </si>
  <si>
    <t>Fiber Mux</t>
  </si>
  <si>
    <t>Focal 20907</t>
  </si>
  <si>
    <t>&lt;5Watts typical on each end</t>
  </si>
  <si>
    <t>5V Power Sum</t>
  </si>
  <si>
    <t>CTD</t>
  </si>
  <si>
    <t>FSI micro-CTD</t>
  </si>
  <si>
    <t>Color Pencil Cam</t>
  </si>
  <si>
    <t>Insite Tritech Nova</t>
  </si>
  <si>
    <t>Sony HDR-SR12</t>
  </si>
  <si>
    <t>Payload</t>
  </si>
  <si>
    <t>12V Power Sum</t>
  </si>
  <si>
    <t>Sonar</t>
  </si>
  <si>
    <t>Imagenex 881A</t>
  </si>
  <si>
    <t>Power listed as &lt;5W</t>
  </si>
  <si>
    <t>B&amp;W Camera</t>
  </si>
  <si>
    <t>Insite Tritech IT-1000</t>
  </si>
  <si>
    <t>15-30V in, 150 mA typical</t>
  </si>
  <si>
    <t>Check the current draw on bench</t>
  </si>
  <si>
    <t>Tilt motor</t>
  </si>
  <si>
    <t>MBARI stock</t>
  </si>
  <si>
    <t>Manipulator</t>
  </si>
  <si>
    <t>24V Power Sum</t>
  </si>
  <si>
    <t>Thrusters</t>
  </si>
  <si>
    <t xml:space="preserve">Cleveland Mtr </t>
  </si>
  <si>
    <t>Motor Controllers</t>
  </si>
  <si>
    <t>Elmo Whistle</t>
  </si>
  <si>
    <t>48V Power Sum</t>
  </si>
  <si>
    <t>Total Power</t>
  </si>
  <si>
    <t>Total Power- PreConverter</t>
  </si>
  <si>
    <t>At 85% eff</t>
  </si>
  <si>
    <t>GUESS</t>
  </si>
  <si>
    <t>Resistance for 2 way travel, also this is multiplied by 1.065 to take into account extra distance for lay angle</t>
  </si>
  <si>
    <t>2.44 Ohms/1000 ft specified by manufacturer</t>
  </si>
  <si>
    <t>1700 m tether calculated based on acceptance testing</t>
  </si>
  <si>
    <t>2.31 Ohms/1000 ft specified by manufacturer</t>
  </si>
  <si>
    <t xml:space="preserve"> </t>
  </si>
  <si>
    <t>+5V</t>
  </si>
  <si>
    <t>Serial Expansion</t>
  </si>
  <si>
    <t>Focal 907-SER</t>
  </si>
  <si>
    <t>0.75A typ, 1.5A max</t>
  </si>
  <si>
    <t>Rattler</t>
  </si>
  <si>
    <t>+12V</t>
  </si>
  <si>
    <t>+24V</t>
  </si>
  <si>
    <t>Lights 1&amp; 2</t>
  </si>
  <si>
    <t>DSPL Multi-SeaLite</t>
  </si>
  <si>
    <t>Lights 3&amp;4</t>
  </si>
  <si>
    <t>DSPL LED lights?</t>
  </si>
  <si>
    <t>DVL</t>
  </si>
  <si>
    <t>linquest Navquest 600</t>
  </si>
  <si>
    <t>Rowe</t>
  </si>
  <si>
    <t>ECA ARM-5E</t>
  </si>
  <si>
    <t>5A max</t>
  </si>
  <si>
    <t>Wago stack</t>
  </si>
  <si>
    <t>measured 2/6/13</t>
  </si>
  <si>
    <t>HD Cam</t>
  </si>
  <si>
    <t>Rotate motor 2</t>
  </si>
  <si>
    <t>same as tilt</t>
  </si>
  <si>
    <t>Rotate motor 3</t>
  </si>
  <si>
    <t>Science Port</t>
  </si>
  <si>
    <t>+48V</t>
  </si>
  <si>
    <t>Thrusters fused at 10A but draw much less current</t>
  </si>
  <si>
    <t>power per unit (watts)</t>
  </si>
  <si>
    <t>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</si>
</sst>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2" fillId="0" borderId="1" xfId="1" applyFont="1" applyFill="1" applyBorder="1" applyAlignment="1" applyProtection="1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0" fontId="0" fillId="0" borderId="0" xfId="0" applyAlignment="1">
      <alignment wrapText="1"/>
    </xf>
    <xf numFmtId="49" fontId="1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ill="1" applyBorder="1"/>
    <xf numFmtId="0" fontId="3" fillId="0" borderId="1" xfId="0" applyFont="1" applyBorder="1"/>
    <xf numFmtId="49" fontId="0" fillId="0" borderId="1" xfId="0" applyNumberFormat="1" applyFill="1" applyBorder="1"/>
    <xf numFmtId="2" fontId="0" fillId="2" borderId="3" xfId="0" applyNumberFormat="1" applyFill="1" applyBorder="1"/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5" workbookViewId="0">
      <selection activeCell="B21" sqref="B21"/>
    </sheetView>
  </sheetViews>
  <sheetFormatPr defaultRowHeight="15" x14ac:dyDescent="0.25"/>
  <cols>
    <col min="1" max="1" width="16.85546875" bestFit="1" customWidth="1"/>
    <col min="2" max="2" width="21.7109375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2.140625" customWidth="1"/>
    <col min="7" max="7" width="11.85546875" bestFit="1" customWidth="1"/>
    <col min="8" max="8" width="14.85546875" bestFit="1" customWidth="1"/>
    <col min="9" max="9" width="7.5703125" bestFit="1" customWidth="1"/>
    <col min="10" max="10" width="16.7109375" bestFit="1" customWidth="1"/>
    <col min="11" max="11" width="48" customWidth="1"/>
  </cols>
  <sheetData>
    <row r="1" spans="1:11" x14ac:dyDescent="0.25">
      <c r="A1" s="22" t="s">
        <v>21</v>
      </c>
      <c r="B1" s="8" t="s">
        <v>22</v>
      </c>
      <c r="C1" s="8" t="s">
        <v>23</v>
      </c>
      <c r="D1" s="8" t="s">
        <v>24</v>
      </c>
      <c r="E1" s="8" t="s">
        <v>25</v>
      </c>
      <c r="F1" s="8" t="s">
        <v>93</v>
      </c>
      <c r="G1" s="8" t="s">
        <v>26</v>
      </c>
      <c r="H1" s="8"/>
      <c r="I1" s="8" t="s">
        <v>11</v>
      </c>
      <c r="J1" s="8" t="s">
        <v>27</v>
      </c>
      <c r="K1" s="8" t="s">
        <v>28</v>
      </c>
    </row>
    <row r="2" spans="1:11" x14ac:dyDescent="0.25">
      <c r="A2" s="22" t="s">
        <v>68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23" t="s">
        <v>29</v>
      </c>
      <c r="B3" s="9" t="s">
        <v>30</v>
      </c>
      <c r="C3" s="9">
        <v>1</v>
      </c>
      <c r="D3" s="9">
        <v>5</v>
      </c>
      <c r="E3" s="9">
        <v>0.12</v>
      </c>
      <c r="F3" s="9">
        <f>D3*E3</f>
        <v>0.6</v>
      </c>
      <c r="G3" s="9">
        <f>F3*C3</f>
        <v>0.6</v>
      </c>
      <c r="H3" s="9"/>
      <c r="I3" s="9"/>
      <c r="J3" s="4"/>
      <c r="K3" s="4" t="s">
        <v>31</v>
      </c>
    </row>
    <row r="4" spans="1:11" x14ac:dyDescent="0.25">
      <c r="A4" s="23" t="s">
        <v>32</v>
      </c>
      <c r="B4" s="9" t="s">
        <v>33</v>
      </c>
      <c r="C4" s="9">
        <v>1</v>
      </c>
      <c r="D4" s="9">
        <v>5</v>
      </c>
      <c r="E4" s="9">
        <v>1</v>
      </c>
      <c r="F4" s="9">
        <f t="shared" ref="F4:F29" si="0">D4*E4</f>
        <v>5</v>
      </c>
      <c r="G4" s="9">
        <f t="shared" ref="G4:G29" si="1">F4*C4</f>
        <v>5</v>
      </c>
      <c r="H4" s="9"/>
      <c r="I4" s="9"/>
      <c r="J4" s="4"/>
      <c r="K4" s="4" t="s">
        <v>34</v>
      </c>
    </row>
    <row r="5" spans="1:11" x14ac:dyDescent="0.25">
      <c r="A5" s="23" t="s">
        <v>69</v>
      </c>
      <c r="B5" s="9" t="s">
        <v>70</v>
      </c>
      <c r="C5" s="9">
        <v>1</v>
      </c>
      <c r="D5" s="9">
        <v>5</v>
      </c>
      <c r="E5" s="9">
        <v>1.5</v>
      </c>
      <c r="F5" s="9">
        <f t="shared" si="0"/>
        <v>7.5</v>
      </c>
      <c r="G5" s="9">
        <f t="shared" si="1"/>
        <v>7.5</v>
      </c>
      <c r="H5" s="9"/>
      <c r="I5" s="9"/>
      <c r="J5" s="4"/>
      <c r="K5" s="4" t="s">
        <v>71</v>
      </c>
    </row>
    <row r="6" spans="1:11" x14ac:dyDescent="0.25">
      <c r="A6" s="23" t="s">
        <v>72</v>
      </c>
      <c r="B6" s="9" t="s">
        <v>72</v>
      </c>
      <c r="C6" s="9">
        <v>1</v>
      </c>
      <c r="D6" s="9">
        <v>5</v>
      </c>
      <c r="E6" s="9">
        <v>0.12</v>
      </c>
      <c r="F6" s="9">
        <f t="shared" si="0"/>
        <v>0.6</v>
      </c>
      <c r="G6" s="9">
        <f t="shared" si="1"/>
        <v>0.6</v>
      </c>
      <c r="H6" s="10" t="s">
        <v>35</v>
      </c>
      <c r="I6" s="10">
        <f>SUM(G3:G6)</f>
        <v>13.7</v>
      </c>
      <c r="J6" s="4"/>
      <c r="K6" s="4"/>
    </row>
    <row r="7" spans="1:11" x14ac:dyDescent="0.25">
      <c r="A7" s="23"/>
      <c r="B7" s="9"/>
      <c r="C7" s="9"/>
      <c r="D7" s="9"/>
      <c r="E7" s="9"/>
      <c r="F7" s="9"/>
      <c r="G7" s="9"/>
      <c r="H7" s="24"/>
      <c r="I7" s="24"/>
      <c r="J7" s="4"/>
      <c r="K7" s="4"/>
    </row>
    <row r="8" spans="1:11" x14ac:dyDescent="0.25">
      <c r="A8" s="22" t="s">
        <v>73</v>
      </c>
      <c r="B8" s="9"/>
      <c r="C8" s="9"/>
      <c r="D8" s="9"/>
      <c r="E8" s="9"/>
      <c r="F8" s="9"/>
      <c r="G8" s="9"/>
      <c r="H8" s="24"/>
      <c r="I8" s="24"/>
      <c r="J8" s="4"/>
      <c r="K8" s="4"/>
    </row>
    <row r="9" spans="1:11" x14ac:dyDescent="0.25">
      <c r="A9" s="23" t="s">
        <v>36</v>
      </c>
      <c r="B9" s="9" t="s">
        <v>37</v>
      </c>
      <c r="C9" s="9">
        <v>1</v>
      </c>
      <c r="D9" s="9">
        <v>12</v>
      </c>
      <c r="E9" s="9">
        <v>0.12</v>
      </c>
      <c r="F9" s="9">
        <f t="shared" si="0"/>
        <v>1.44</v>
      </c>
      <c r="G9" s="9">
        <f t="shared" si="1"/>
        <v>1.44</v>
      </c>
      <c r="H9" s="9"/>
      <c r="I9" s="9"/>
      <c r="J9" s="4">
        <v>100</v>
      </c>
      <c r="K9" s="4"/>
    </row>
    <row r="10" spans="1:11" x14ac:dyDescent="0.25">
      <c r="A10" s="23" t="s">
        <v>41</v>
      </c>
      <c r="B10" s="9"/>
      <c r="C10" s="9">
        <v>1</v>
      </c>
      <c r="D10" s="9">
        <v>12</v>
      </c>
      <c r="E10" s="9">
        <v>0</v>
      </c>
      <c r="F10" s="9">
        <f t="shared" si="0"/>
        <v>0</v>
      </c>
      <c r="G10" s="9">
        <f t="shared" si="1"/>
        <v>0</v>
      </c>
      <c r="H10" s="9"/>
      <c r="I10" s="9"/>
      <c r="J10" s="4"/>
      <c r="K10" s="4"/>
    </row>
    <row r="11" spans="1:11" x14ac:dyDescent="0.25">
      <c r="A11" s="23"/>
      <c r="B11" s="9"/>
      <c r="C11" s="9"/>
      <c r="D11" s="9"/>
      <c r="E11" s="9"/>
      <c r="F11" s="9">
        <f t="shared" si="0"/>
        <v>0</v>
      </c>
      <c r="G11" s="9">
        <f t="shared" si="1"/>
        <v>0</v>
      </c>
      <c r="H11" s="10" t="s">
        <v>42</v>
      </c>
      <c r="I11" s="10">
        <f>SUM(G9:G10)</f>
        <v>1.44</v>
      </c>
      <c r="J11" s="4"/>
      <c r="K11" s="4"/>
    </row>
    <row r="12" spans="1:11" x14ac:dyDescent="0.25">
      <c r="A12" s="22" t="s">
        <v>74</v>
      </c>
      <c r="B12" s="9"/>
      <c r="C12" s="9"/>
      <c r="D12" s="9"/>
      <c r="E12" s="9"/>
      <c r="F12" s="9"/>
      <c r="G12" s="9"/>
      <c r="H12" s="24"/>
      <c r="I12" s="24"/>
      <c r="J12" s="4"/>
      <c r="K12" s="4"/>
    </row>
    <row r="13" spans="1:11" x14ac:dyDescent="0.25">
      <c r="A13" s="23" t="s">
        <v>38</v>
      </c>
      <c r="B13" s="9" t="s">
        <v>39</v>
      </c>
      <c r="C13" s="9">
        <v>2</v>
      </c>
      <c r="D13" s="9">
        <v>24</v>
      </c>
      <c r="E13" s="9">
        <v>0.17499999999999999</v>
      </c>
      <c r="F13" s="9">
        <f>D13*E13</f>
        <v>4.1999999999999993</v>
      </c>
      <c r="G13" s="9">
        <f>F13*C13</f>
        <v>8.3999999999999986</v>
      </c>
      <c r="H13" s="24"/>
      <c r="I13" s="24"/>
      <c r="J13" s="4"/>
      <c r="K13" s="4"/>
    </row>
    <row r="14" spans="1:11" x14ac:dyDescent="0.25">
      <c r="A14" s="23" t="s">
        <v>43</v>
      </c>
      <c r="B14" s="9" t="s">
        <v>44</v>
      </c>
      <c r="C14" s="9">
        <v>1</v>
      </c>
      <c r="D14" s="9">
        <v>24</v>
      </c>
      <c r="E14" s="9">
        <v>0.2</v>
      </c>
      <c r="F14" s="9">
        <f t="shared" si="0"/>
        <v>4.8000000000000007</v>
      </c>
      <c r="G14" s="9">
        <f t="shared" si="1"/>
        <v>4.8000000000000007</v>
      </c>
      <c r="H14" s="9"/>
      <c r="I14" s="9"/>
      <c r="J14" s="4">
        <v>100</v>
      </c>
      <c r="K14" s="4" t="s">
        <v>45</v>
      </c>
    </row>
    <row r="15" spans="1:11" x14ac:dyDescent="0.25">
      <c r="A15" s="23" t="s">
        <v>46</v>
      </c>
      <c r="B15" s="9" t="s">
        <v>47</v>
      </c>
      <c r="C15" s="9">
        <v>1</v>
      </c>
      <c r="D15" s="9">
        <v>24</v>
      </c>
      <c r="E15" s="9">
        <v>0.15</v>
      </c>
      <c r="F15" s="9">
        <f t="shared" si="0"/>
        <v>3.5999999999999996</v>
      </c>
      <c r="G15" s="9">
        <f t="shared" si="1"/>
        <v>3.5999999999999996</v>
      </c>
      <c r="H15" s="9"/>
      <c r="I15" s="9"/>
      <c r="J15" s="4"/>
      <c r="K15" s="4" t="s">
        <v>48</v>
      </c>
    </row>
    <row r="16" spans="1:11" x14ac:dyDescent="0.25">
      <c r="A16" s="23" t="s">
        <v>75</v>
      </c>
      <c r="B16" s="9" t="s">
        <v>76</v>
      </c>
      <c r="C16" s="9">
        <v>4</v>
      </c>
      <c r="D16" s="9">
        <v>24</v>
      </c>
      <c r="E16" s="9">
        <v>3.2</v>
      </c>
      <c r="F16" s="9">
        <f t="shared" si="0"/>
        <v>76.800000000000011</v>
      </c>
      <c r="G16" s="9">
        <f t="shared" si="1"/>
        <v>307.20000000000005</v>
      </c>
      <c r="H16" s="9"/>
      <c r="I16" s="9"/>
      <c r="J16" s="4"/>
      <c r="K16" s="4" t="s">
        <v>49</v>
      </c>
    </row>
    <row r="17" spans="1:11" x14ac:dyDescent="0.25">
      <c r="A17" s="23" t="s">
        <v>77</v>
      </c>
      <c r="B17" s="9" t="s">
        <v>78</v>
      </c>
      <c r="C17" s="9">
        <v>2</v>
      </c>
      <c r="D17" s="9"/>
      <c r="E17" s="9"/>
      <c r="F17" s="9"/>
      <c r="G17" s="9"/>
      <c r="H17" s="9"/>
      <c r="I17" s="9"/>
      <c r="J17" s="4"/>
      <c r="K17" s="4"/>
    </row>
    <row r="18" spans="1:11" x14ac:dyDescent="0.25">
      <c r="A18" s="23" t="s">
        <v>79</v>
      </c>
      <c r="B18" s="9" t="s">
        <v>80</v>
      </c>
      <c r="C18" s="9">
        <v>1</v>
      </c>
      <c r="D18" s="9">
        <v>24</v>
      </c>
      <c r="E18" s="24">
        <v>0.2</v>
      </c>
      <c r="F18" s="9">
        <f t="shared" si="0"/>
        <v>4.8000000000000007</v>
      </c>
      <c r="G18" s="9">
        <f t="shared" si="1"/>
        <v>4.8000000000000007</v>
      </c>
      <c r="H18" s="9"/>
      <c r="I18" s="9"/>
      <c r="J18" s="4"/>
      <c r="K18" s="25" t="s">
        <v>81</v>
      </c>
    </row>
    <row r="19" spans="1:11" x14ac:dyDescent="0.25">
      <c r="A19" s="23" t="s">
        <v>50</v>
      </c>
      <c r="B19" s="9" t="s">
        <v>51</v>
      </c>
      <c r="C19" s="9">
        <v>1</v>
      </c>
      <c r="D19" s="9">
        <v>24</v>
      </c>
      <c r="E19" s="9">
        <v>1</v>
      </c>
      <c r="F19" s="9">
        <f t="shared" si="0"/>
        <v>24</v>
      </c>
      <c r="G19" s="9">
        <f t="shared" si="1"/>
        <v>24</v>
      </c>
      <c r="H19" s="9"/>
      <c r="I19" s="9"/>
      <c r="J19" s="4"/>
      <c r="K19" s="4"/>
    </row>
    <row r="20" spans="1:11" x14ac:dyDescent="0.25">
      <c r="A20" s="23" t="s">
        <v>52</v>
      </c>
      <c r="B20" s="9" t="s">
        <v>82</v>
      </c>
      <c r="C20" s="9">
        <v>1</v>
      </c>
      <c r="D20" s="9">
        <v>24</v>
      </c>
      <c r="E20" s="9">
        <v>5</v>
      </c>
      <c r="F20" s="9">
        <f t="shared" si="0"/>
        <v>120</v>
      </c>
      <c r="G20" s="9">
        <f t="shared" si="1"/>
        <v>120</v>
      </c>
      <c r="H20" s="9"/>
      <c r="I20" s="9"/>
      <c r="J20" s="4"/>
      <c r="K20" s="4" t="s">
        <v>83</v>
      </c>
    </row>
    <row r="21" spans="1:11" x14ac:dyDescent="0.25">
      <c r="A21" s="26" t="s">
        <v>94</v>
      </c>
      <c r="B21" s="24" t="s">
        <v>84</v>
      </c>
      <c r="C21" s="9">
        <v>1</v>
      </c>
      <c r="D21" s="9">
        <v>24</v>
      </c>
      <c r="E21" s="9">
        <v>0.2</v>
      </c>
      <c r="F21" s="9">
        <f t="shared" si="0"/>
        <v>4.8000000000000007</v>
      </c>
      <c r="G21" s="9">
        <f t="shared" si="1"/>
        <v>4.8000000000000007</v>
      </c>
      <c r="H21" s="9"/>
      <c r="I21" s="9"/>
      <c r="J21" s="4"/>
      <c r="K21" s="4" t="s">
        <v>85</v>
      </c>
    </row>
    <row r="22" spans="1:11" x14ac:dyDescent="0.25">
      <c r="A22" s="23" t="s">
        <v>86</v>
      </c>
      <c r="B22" s="9" t="s">
        <v>40</v>
      </c>
      <c r="C22" s="9">
        <v>1</v>
      </c>
      <c r="D22" s="9">
        <v>24</v>
      </c>
      <c r="E22" s="9">
        <v>0.3</v>
      </c>
      <c r="F22" s="9">
        <f t="shared" si="0"/>
        <v>7.1999999999999993</v>
      </c>
      <c r="G22" s="9">
        <f t="shared" si="1"/>
        <v>7.1999999999999993</v>
      </c>
      <c r="H22" s="9"/>
      <c r="I22" s="9"/>
      <c r="J22" s="4"/>
      <c r="K22" s="4" t="s">
        <v>62</v>
      </c>
    </row>
    <row r="23" spans="1:11" x14ac:dyDescent="0.25">
      <c r="A23" s="23" t="s">
        <v>87</v>
      </c>
      <c r="B23" s="9" t="s">
        <v>88</v>
      </c>
      <c r="C23" s="9">
        <v>1</v>
      </c>
      <c r="D23" s="9">
        <v>24</v>
      </c>
      <c r="E23" s="9">
        <v>1</v>
      </c>
      <c r="F23" s="9">
        <f t="shared" si="0"/>
        <v>24</v>
      </c>
      <c r="G23" s="9">
        <f t="shared" si="1"/>
        <v>24</v>
      </c>
      <c r="H23" s="9"/>
      <c r="I23" s="9"/>
      <c r="J23" s="4"/>
      <c r="K23" s="4"/>
    </row>
    <row r="24" spans="1:11" x14ac:dyDescent="0.25">
      <c r="A24" s="23" t="s">
        <v>89</v>
      </c>
      <c r="B24" s="9" t="s">
        <v>88</v>
      </c>
      <c r="C24" s="9">
        <v>1</v>
      </c>
      <c r="D24" s="9">
        <v>24</v>
      </c>
      <c r="E24" s="9">
        <v>1</v>
      </c>
      <c r="F24" s="9">
        <f t="shared" si="0"/>
        <v>24</v>
      </c>
      <c r="G24" s="9">
        <f t="shared" si="1"/>
        <v>24</v>
      </c>
      <c r="H24" s="9"/>
      <c r="I24" s="9"/>
      <c r="J24" s="4"/>
      <c r="K24" s="4"/>
    </row>
    <row r="25" spans="1:11" x14ac:dyDescent="0.25">
      <c r="A25" s="23" t="s">
        <v>90</v>
      </c>
      <c r="B25" s="9"/>
      <c r="C25" s="9">
        <v>2</v>
      </c>
      <c r="D25" s="9">
        <v>24</v>
      </c>
      <c r="E25" s="9">
        <v>1</v>
      </c>
      <c r="F25" s="9">
        <f t="shared" si="0"/>
        <v>24</v>
      </c>
      <c r="G25" s="9">
        <f t="shared" si="1"/>
        <v>48</v>
      </c>
      <c r="H25" s="9"/>
      <c r="I25" s="9"/>
      <c r="J25" s="4"/>
      <c r="K25" s="4"/>
    </row>
    <row r="26" spans="1:11" x14ac:dyDescent="0.25">
      <c r="A26" s="23"/>
      <c r="B26" s="9"/>
      <c r="C26" s="9"/>
      <c r="D26" s="9"/>
      <c r="E26" s="9"/>
      <c r="F26" s="9">
        <f t="shared" si="0"/>
        <v>0</v>
      </c>
      <c r="G26" s="9">
        <f t="shared" si="1"/>
        <v>0</v>
      </c>
      <c r="H26" s="10" t="s">
        <v>53</v>
      </c>
      <c r="I26" s="10">
        <f>SUM(G13:G25)</f>
        <v>580.80000000000007</v>
      </c>
      <c r="J26" s="4"/>
      <c r="K26" s="4"/>
    </row>
    <row r="27" spans="1:11" x14ac:dyDescent="0.25">
      <c r="A27" s="22" t="s">
        <v>91</v>
      </c>
      <c r="B27" s="9"/>
      <c r="C27" s="9"/>
      <c r="D27" s="9"/>
      <c r="E27" s="9"/>
      <c r="F27" s="9"/>
      <c r="G27" s="9"/>
      <c r="H27" s="24"/>
      <c r="I27" s="24"/>
      <c r="J27" s="4"/>
      <c r="K27" s="4"/>
    </row>
    <row r="28" spans="1:11" x14ac:dyDescent="0.25">
      <c r="A28" s="23" t="s">
        <v>54</v>
      </c>
      <c r="B28" s="9" t="s">
        <v>55</v>
      </c>
      <c r="C28" s="9">
        <v>6</v>
      </c>
      <c r="D28" s="9">
        <v>48</v>
      </c>
      <c r="E28" s="9">
        <v>10</v>
      </c>
      <c r="F28" s="9">
        <f t="shared" si="0"/>
        <v>480</v>
      </c>
      <c r="G28" s="9">
        <f t="shared" si="1"/>
        <v>2880</v>
      </c>
      <c r="H28" s="9"/>
      <c r="I28" s="9"/>
      <c r="J28" s="4"/>
      <c r="K28" s="4" t="s">
        <v>92</v>
      </c>
    </row>
    <row r="29" spans="1:11" x14ac:dyDescent="0.25">
      <c r="A29" s="26" t="s">
        <v>56</v>
      </c>
      <c r="B29" s="24" t="s">
        <v>57</v>
      </c>
      <c r="C29" s="9">
        <v>6</v>
      </c>
      <c r="D29" s="9">
        <v>48</v>
      </c>
      <c r="E29" s="9">
        <v>5.1999999999999998E-2</v>
      </c>
      <c r="F29" s="9">
        <f t="shared" si="0"/>
        <v>2.496</v>
      </c>
      <c r="G29" s="9">
        <f t="shared" si="1"/>
        <v>14.975999999999999</v>
      </c>
      <c r="H29" s="9"/>
      <c r="I29" s="9"/>
      <c r="J29" s="4"/>
      <c r="K29" s="4"/>
    </row>
    <row r="30" spans="1:11" x14ac:dyDescent="0.25">
      <c r="A30" s="9"/>
      <c r="B30" s="9"/>
      <c r="C30" s="9"/>
      <c r="D30" s="9"/>
      <c r="E30" s="9"/>
      <c r="F30" s="9"/>
      <c r="G30" s="9"/>
      <c r="H30" s="9"/>
      <c r="I30" s="9"/>
      <c r="J30" s="4"/>
      <c r="K30" s="4"/>
    </row>
    <row r="31" spans="1:11" x14ac:dyDescent="0.25">
      <c r="A31" s="9"/>
      <c r="B31" s="9"/>
      <c r="C31" s="9"/>
      <c r="D31" s="9"/>
      <c r="E31" s="9"/>
      <c r="F31" s="9"/>
      <c r="G31" s="9"/>
      <c r="H31" s="10" t="s">
        <v>58</v>
      </c>
      <c r="I31" s="10">
        <f>SUM(G28:G29)</f>
        <v>2894.9760000000001</v>
      </c>
      <c r="J31" s="4"/>
      <c r="K31" s="4"/>
    </row>
    <row r="32" spans="1:11" x14ac:dyDescent="0.25">
      <c r="A32" s="11"/>
      <c r="B32" s="12"/>
      <c r="C32" s="12"/>
      <c r="D32" s="12"/>
      <c r="E32" s="12"/>
      <c r="F32" s="13"/>
      <c r="G32" s="9"/>
      <c r="H32" s="24"/>
      <c r="I32" s="24"/>
      <c r="J32" s="4"/>
      <c r="K32" s="4"/>
    </row>
    <row r="33" spans="1:11" x14ac:dyDescent="0.25">
      <c r="A33" s="14" t="s">
        <v>59</v>
      </c>
      <c r="B33" s="15"/>
      <c r="C33" s="15"/>
      <c r="D33" s="15"/>
      <c r="E33" s="15"/>
      <c r="F33" s="16"/>
      <c r="G33" s="27">
        <f>SUM(G3:G30)</f>
        <v>3490.9160000000002</v>
      </c>
      <c r="H33" s="19"/>
      <c r="I33" s="19"/>
      <c r="J33" s="3"/>
      <c r="K33" s="3"/>
    </row>
    <row r="34" spans="1:11" x14ac:dyDescent="0.25">
      <c r="A34" s="17" t="s">
        <v>60</v>
      </c>
      <c r="B34" s="17"/>
      <c r="C34" s="17"/>
      <c r="D34" s="17"/>
      <c r="E34" s="17"/>
      <c r="F34" s="10" t="s">
        <v>61</v>
      </c>
      <c r="G34" s="27">
        <f>G33*1.15</f>
        <v>4014.5533999999998</v>
      </c>
      <c r="H34" s="19"/>
      <c r="I34" s="19"/>
      <c r="J34" s="3"/>
      <c r="K34" s="3"/>
    </row>
    <row r="35" spans="1:11" x14ac:dyDescent="0.25">
      <c r="A35" s="28"/>
      <c r="B35" s="28"/>
      <c r="C35" s="28"/>
      <c r="D35" s="28"/>
      <c r="E35" s="28"/>
      <c r="F35" s="28"/>
      <c r="G35" s="29"/>
      <c r="H35" s="29"/>
      <c r="I35" s="19"/>
    </row>
  </sheetData>
  <mergeCells count="4">
    <mergeCell ref="A35:D35"/>
    <mergeCell ref="E35:F35"/>
    <mergeCell ref="A33:F33"/>
    <mergeCell ref="A34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6"/>
  <sheetViews>
    <sheetView tabSelected="1" topLeftCell="A8" workbookViewId="0">
      <selection activeCell="D34" sqref="D34"/>
    </sheetView>
  </sheetViews>
  <sheetFormatPr defaultRowHeight="15" x14ac:dyDescent="0.25"/>
  <cols>
    <col min="1" max="1" width="57" customWidth="1"/>
    <col min="2" max="2" width="7.5703125" style="18" bestFit="1" customWidth="1"/>
    <col min="3" max="3" width="9.7109375" bestFit="1" customWidth="1"/>
    <col min="4" max="4" width="65.85546875" customWidth="1"/>
  </cols>
  <sheetData>
    <row r="5" spans="1:4" x14ac:dyDescent="0.25">
      <c r="A5" s="1" t="s">
        <v>0</v>
      </c>
    </row>
    <row r="6" spans="1:4" x14ac:dyDescent="0.25">
      <c r="A6" s="2" t="s">
        <v>13</v>
      </c>
      <c r="B6" s="19"/>
      <c r="C6" s="3"/>
    </row>
    <row r="7" spans="1:4" x14ac:dyDescent="0.25">
      <c r="A7" s="4" t="s">
        <v>1</v>
      </c>
      <c r="B7" s="9">
        <v>1700</v>
      </c>
      <c r="C7" s="4" t="s">
        <v>2</v>
      </c>
    </row>
    <row r="8" spans="1:4" x14ac:dyDescent="0.25">
      <c r="A8" s="5" t="s">
        <v>3</v>
      </c>
      <c r="B8" s="20">
        <f>2.44/0.3048</f>
        <v>8.0052493438320198</v>
      </c>
      <c r="C8" s="5" t="s">
        <v>4</v>
      </c>
      <c r="D8" t="s">
        <v>64</v>
      </c>
    </row>
    <row r="9" spans="1:4" x14ac:dyDescent="0.25">
      <c r="A9" s="4" t="s">
        <v>5</v>
      </c>
      <c r="B9" s="9">
        <f>B8/3</f>
        <v>2.6684164479440065</v>
      </c>
      <c r="C9" s="4" t="s">
        <v>4</v>
      </c>
    </row>
    <row r="10" spans="1:4" ht="30" x14ac:dyDescent="0.25">
      <c r="A10" s="4" t="s">
        <v>6</v>
      </c>
      <c r="B10" s="9">
        <f>B9*(B7/1000)*2*1.065</f>
        <v>9.6623359580052472</v>
      </c>
      <c r="C10" s="4" t="s">
        <v>7</v>
      </c>
      <c r="D10" s="21" t="s">
        <v>63</v>
      </c>
    </row>
    <row r="11" spans="1:4" x14ac:dyDescent="0.25">
      <c r="A11" s="6" t="s">
        <v>14</v>
      </c>
      <c r="B11" s="9">
        <v>8</v>
      </c>
      <c r="C11" s="6" t="s">
        <v>8</v>
      </c>
    </row>
    <row r="12" spans="1:4" x14ac:dyDescent="0.25">
      <c r="A12" s="6" t="s">
        <v>9</v>
      </c>
      <c r="B12" s="9">
        <v>425</v>
      </c>
      <c r="C12" s="6" t="s">
        <v>10</v>
      </c>
    </row>
    <row r="13" spans="1:4" x14ac:dyDescent="0.25">
      <c r="A13" s="6" t="s">
        <v>15</v>
      </c>
      <c r="B13" s="9">
        <v>14</v>
      </c>
      <c r="C13" s="6" t="s">
        <v>8</v>
      </c>
      <c r="D13" t="s">
        <v>20</v>
      </c>
    </row>
    <row r="14" spans="1:4" x14ac:dyDescent="0.25">
      <c r="A14" s="6" t="s">
        <v>16</v>
      </c>
      <c r="B14" s="9">
        <f>B13*B9*(B7/1000)*2*1.065</f>
        <v>135.27270341207344</v>
      </c>
      <c r="C14" s="6" t="s">
        <v>10</v>
      </c>
    </row>
    <row r="15" spans="1:4" x14ac:dyDescent="0.25">
      <c r="A15" s="7" t="s">
        <v>17</v>
      </c>
      <c r="B15" s="9">
        <f>B12-B14</f>
        <v>289.72729658792656</v>
      </c>
      <c r="C15" s="6" t="s">
        <v>10</v>
      </c>
    </row>
    <row r="16" spans="1:4" x14ac:dyDescent="0.25">
      <c r="A16" s="6" t="s">
        <v>18</v>
      </c>
      <c r="B16" s="9">
        <f>B15*B13</f>
        <v>4056.182152230972</v>
      </c>
      <c r="C16" s="6" t="s">
        <v>11</v>
      </c>
    </row>
    <row r="17" spans="1:4" x14ac:dyDescent="0.25">
      <c r="A17" s="6" t="s">
        <v>19</v>
      </c>
      <c r="B17" s="9">
        <f>B16*0.85</f>
        <v>3447.7548293963259</v>
      </c>
      <c r="C17" s="6" t="s">
        <v>11</v>
      </c>
    </row>
    <row r="18" spans="1:4" x14ac:dyDescent="0.25">
      <c r="A18" s="6" t="s">
        <v>12</v>
      </c>
      <c r="B18" s="9">
        <f>B12*B13</f>
        <v>5950</v>
      </c>
      <c r="C18" s="4" t="s">
        <v>11</v>
      </c>
    </row>
    <row r="22" spans="1:4" x14ac:dyDescent="0.25">
      <c r="D22" t="s">
        <v>67</v>
      </c>
    </row>
    <row r="23" spans="1:4" x14ac:dyDescent="0.25">
      <c r="A23" s="1" t="s">
        <v>0</v>
      </c>
    </row>
    <row r="24" spans="1:4" x14ac:dyDescent="0.25">
      <c r="A24" s="2" t="s">
        <v>65</v>
      </c>
      <c r="B24" s="19"/>
      <c r="C24" s="3"/>
    </row>
    <row r="25" spans="1:4" x14ac:dyDescent="0.25">
      <c r="A25" s="4" t="s">
        <v>1</v>
      </c>
      <c r="B25" s="9">
        <v>1785</v>
      </c>
      <c r="C25" s="4" t="s">
        <v>2</v>
      </c>
    </row>
    <row r="26" spans="1:4" x14ac:dyDescent="0.25">
      <c r="A26" s="5" t="s">
        <v>3</v>
      </c>
      <c r="B26" s="20">
        <f>2.31/0.3048</f>
        <v>7.5787401574803148</v>
      </c>
      <c r="C26" s="5" t="s">
        <v>4</v>
      </c>
      <c r="D26" t="s">
        <v>66</v>
      </c>
    </row>
    <row r="27" spans="1:4" x14ac:dyDescent="0.25">
      <c r="A27" s="4" t="s">
        <v>5</v>
      </c>
      <c r="B27" s="9">
        <f>B26/3</f>
        <v>2.5262467191601048</v>
      </c>
      <c r="C27" s="4" t="s">
        <v>4</v>
      </c>
    </row>
    <row r="28" spans="1:4" ht="30" x14ac:dyDescent="0.25">
      <c r="A28" s="4" t="s">
        <v>6</v>
      </c>
      <c r="B28" s="9">
        <f>B27*(B25/1000)*2*1.065</f>
        <v>9.6049163385826759</v>
      </c>
      <c r="C28" s="4" t="s">
        <v>7</v>
      </c>
      <c r="D28" s="21" t="s">
        <v>63</v>
      </c>
    </row>
    <row r="29" spans="1:4" x14ac:dyDescent="0.25">
      <c r="A29" s="6" t="s">
        <v>14</v>
      </c>
      <c r="B29" s="9">
        <v>8</v>
      </c>
      <c r="C29" s="6" t="s">
        <v>8</v>
      </c>
    </row>
    <row r="30" spans="1:4" x14ac:dyDescent="0.25">
      <c r="A30" s="6" t="s">
        <v>9</v>
      </c>
      <c r="B30" s="9">
        <v>425</v>
      </c>
      <c r="C30" s="6" t="s">
        <v>10</v>
      </c>
    </row>
    <row r="31" spans="1:4" x14ac:dyDescent="0.25">
      <c r="A31" s="6" t="s">
        <v>15</v>
      </c>
      <c r="B31" s="9">
        <v>14</v>
      </c>
      <c r="C31" s="6" t="s">
        <v>8</v>
      </c>
      <c r="D31" t="s">
        <v>20</v>
      </c>
    </row>
    <row r="32" spans="1:4" x14ac:dyDescent="0.25">
      <c r="A32" s="6" t="s">
        <v>16</v>
      </c>
      <c r="B32" s="9">
        <f>B31*B27*(B25/1000)*2*1.065</f>
        <v>134.46882874015745</v>
      </c>
      <c r="C32" s="6" t="s">
        <v>10</v>
      </c>
    </row>
    <row r="33" spans="1:3" x14ac:dyDescent="0.25">
      <c r="A33" s="7" t="s">
        <v>17</v>
      </c>
      <c r="B33" s="9">
        <f>B30-B32</f>
        <v>290.53117125984255</v>
      </c>
      <c r="C33" s="6" t="s">
        <v>10</v>
      </c>
    </row>
    <row r="34" spans="1:3" x14ac:dyDescent="0.25">
      <c r="A34" s="6" t="s">
        <v>18</v>
      </c>
      <c r="B34" s="9">
        <f>B33*B31</f>
        <v>4067.4363976377958</v>
      </c>
      <c r="C34" s="6" t="s">
        <v>11</v>
      </c>
    </row>
    <row r="35" spans="1:3" x14ac:dyDescent="0.25">
      <c r="A35" s="6" t="s">
        <v>19</v>
      </c>
      <c r="B35" s="9">
        <f>B34*0.85</f>
        <v>3457.3209379921263</v>
      </c>
      <c r="C35" s="6" t="s">
        <v>11</v>
      </c>
    </row>
    <row r="36" spans="1:3" x14ac:dyDescent="0.25">
      <c r="A36" s="6" t="s">
        <v>12</v>
      </c>
      <c r="B36" s="9">
        <f>B30*B31</f>
        <v>5950</v>
      </c>
      <c r="C36" s="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Energy Budget</vt:lpstr>
      <vt:lpstr>Umbilical Calculations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2015-08-19T18:12:10Z</dcterms:created>
  <dcterms:modified xsi:type="dcterms:W3CDTF">2015-08-19T18:41:00Z</dcterms:modified>
</cp:coreProperties>
</file>