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6770" windowHeight="14610"/>
  </bookViews>
  <sheets>
    <sheet name="Totals" sheetId="8" r:id="rId1"/>
    <sheet name="ROV " sheetId="1" r:id="rId2"/>
    <sheet name="Top side gear" sheetId="3" r:id="rId3"/>
    <sheet name="Additional Items" sheetId="5" r:id="rId4"/>
    <sheet name="Labor" sheetId="9" r:id="rId5"/>
  </sheets>
  <calcPr calcId="145621"/>
</workbook>
</file>

<file path=xl/calcChain.xml><?xml version="1.0" encoding="utf-8"?>
<calcChain xmlns="http://schemas.openxmlformats.org/spreadsheetml/2006/main">
  <c r="B6" i="8" l="1"/>
  <c r="B16" i="8" s="1"/>
  <c r="B25" i="8" s="1"/>
  <c r="A13" i="8"/>
  <c r="B13" i="8"/>
  <c r="C13" i="8"/>
  <c r="D13" i="8"/>
  <c r="E13" i="8"/>
  <c r="F13" i="8"/>
  <c r="G13" i="8"/>
  <c r="A14" i="8"/>
  <c r="A15" i="8"/>
  <c r="A16" i="8"/>
  <c r="E16" i="8"/>
  <c r="D17" i="8"/>
  <c r="E17" i="8"/>
  <c r="F17" i="8"/>
  <c r="G17" i="8"/>
  <c r="A18" i="8"/>
  <c r="C4" i="8"/>
  <c r="C14" i="8" s="1"/>
  <c r="G6" i="1"/>
  <c r="C7" i="9"/>
  <c r="C6" i="9"/>
  <c r="C5" i="9"/>
  <c r="C4" i="9"/>
  <c r="C3" i="9"/>
  <c r="D6" i="8" l="1"/>
  <c r="D16" i="8" s="1"/>
  <c r="D7" i="5"/>
  <c r="E55" i="3"/>
  <c r="E42" i="3"/>
  <c r="E49" i="3"/>
  <c r="E48" i="3"/>
  <c r="E47" i="3"/>
  <c r="E46" i="3"/>
  <c r="E45" i="3"/>
  <c r="E44" i="3"/>
  <c r="E43" i="3"/>
  <c r="G7" i="5"/>
  <c r="G6" i="8" s="1"/>
  <c r="G16" i="8" s="1"/>
  <c r="F7" i="5"/>
  <c r="F6" i="8" s="1"/>
  <c r="F16" i="8" s="1"/>
  <c r="F70" i="1"/>
  <c r="F11" i="1"/>
  <c r="F15" i="1"/>
  <c r="F14" i="1"/>
  <c r="F13" i="1"/>
  <c r="F12" i="1"/>
  <c r="K106" i="1"/>
  <c r="J106" i="1"/>
  <c r="I106" i="1"/>
  <c r="H106" i="1"/>
  <c r="G106" i="1"/>
  <c r="F89" i="1"/>
  <c r="F5" i="8"/>
  <c r="F15" i="8" s="1"/>
  <c r="E5" i="8"/>
  <c r="E15" i="8" s="1"/>
  <c r="C5" i="8"/>
  <c r="C15" i="8" s="1"/>
  <c r="C18" i="8" s="1"/>
  <c r="C8" i="8" l="1"/>
  <c r="G4" i="8"/>
  <c r="G14" i="8" s="1"/>
  <c r="F4" i="8"/>
  <c r="E4" i="8"/>
  <c r="D4" i="8"/>
  <c r="D14" i="8" s="1"/>
  <c r="E8" i="8" l="1"/>
  <c r="E14" i="8"/>
  <c r="E18" i="8" s="1"/>
  <c r="F8" i="8"/>
  <c r="F14" i="8"/>
  <c r="F18" i="8" s="1"/>
  <c r="F44" i="1"/>
  <c r="F42" i="1"/>
  <c r="F41" i="1"/>
  <c r="F40" i="1"/>
  <c r="F39" i="1"/>
  <c r="F38" i="1"/>
  <c r="F37" i="1" l="1"/>
  <c r="F104" i="1"/>
  <c r="F103" i="1"/>
  <c r="F102" i="1"/>
  <c r="F101" i="1"/>
  <c r="F100" i="1"/>
  <c r="F99" i="1"/>
  <c r="F10" i="1"/>
  <c r="F9" i="1"/>
  <c r="F8" i="1"/>
  <c r="F7" i="1"/>
  <c r="F35" i="1"/>
  <c r="F34" i="1"/>
  <c r="F33" i="1"/>
  <c r="F32" i="1"/>
  <c r="F31" i="1"/>
  <c r="F30" i="1"/>
  <c r="F29" i="1"/>
  <c r="F28" i="1"/>
  <c r="F27" i="1"/>
  <c r="F26" i="1"/>
  <c r="F25" i="1"/>
  <c r="F24" i="1"/>
  <c r="F22" i="1"/>
  <c r="F21" i="1"/>
  <c r="F20" i="1"/>
  <c r="F19" i="1"/>
  <c r="F18" i="1"/>
  <c r="F17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45" i="1"/>
  <c r="F65" i="1"/>
  <c r="F64" i="1"/>
  <c r="F63" i="1"/>
  <c r="F62" i="1"/>
  <c r="F61" i="1"/>
  <c r="F60" i="1"/>
  <c r="F87" i="1"/>
  <c r="F86" i="1"/>
  <c r="F85" i="1"/>
  <c r="F84" i="1"/>
  <c r="F83" i="1"/>
  <c r="F82" i="1"/>
  <c r="F81" i="1"/>
  <c r="F80" i="1"/>
  <c r="F79" i="1"/>
  <c r="F88" i="1"/>
  <c r="F77" i="1"/>
  <c r="F76" i="1"/>
  <c r="F75" i="1"/>
  <c r="F74" i="1"/>
  <c r="F73" i="1"/>
  <c r="F72" i="1"/>
  <c r="F71" i="1"/>
  <c r="F69" i="1"/>
  <c r="F68" i="1"/>
  <c r="F67" i="1"/>
  <c r="J55" i="3"/>
  <c r="G5" i="8" s="1"/>
  <c r="I55" i="3"/>
  <c r="H55" i="3"/>
  <c r="G55" i="3"/>
  <c r="D5" i="8" s="1"/>
  <c r="F55" i="3"/>
  <c r="E39" i="3"/>
  <c r="E20" i="3"/>
  <c r="E28" i="3"/>
  <c r="E27" i="3"/>
  <c r="E26" i="3"/>
  <c r="E30" i="3"/>
  <c r="E32" i="3"/>
  <c r="E41" i="3"/>
  <c r="E40" i="3"/>
  <c r="E38" i="3"/>
  <c r="E37" i="3"/>
  <c r="E36" i="3"/>
  <c r="E35" i="3"/>
  <c r="E33" i="3"/>
  <c r="E31" i="3"/>
  <c r="E54" i="3"/>
  <c r="E53" i="3"/>
  <c r="E52" i="3"/>
  <c r="E51" i="3"/>
  <c r="E24" i="3"/>
  <c r="E23" i="3"/>
  <c r="E7" i="3"/>
  <c r="E5" i="3"/>
  <c r="E4" i="3" s="1"/>
  <c r="E21" i="3"/>
  <c r="E19" i="3"/>
  <c r="E18" i="3"/>
  <c r="E17" i="3"/>
  <c r="E16" i="3"/>
  <c r="E15" i="3"/>
  <c r="E14" i="3"/>
  <c r="E13" i="3"/>
  <c r="E12" i="3"/>
  <c r="E11" i="3"/>
  <c r="E10" i="3"/>
  <c r="E9" i="3"/>
  <c r="D8" i="8" l="1"/>
  <c r="D15" i="8"/>
  <c r="D18" i="8" s="1"/>
  <c r="G8" i="8"/>
  <c r="G15" i="8"/>
  <c r="G18" i="8" s="1"/>
  <c r="F78" i="1"/>
  <c r="F43" i="1"/>
  <c r="F16" i="1"/>
  <c r="F6" i="1"/>
  <c r="E50" i="3"/>
  <c r="F23" i="1"/>
  <c r="F98" i="1"/>
  <c r="F92" i="1" s="1"/>
  <c r="F59" i="1"/>
  <c r="E22" i="3"/>
  <c r="F66" i="1"/>
  <c r="E29" i="3"/>
  <c r="E34" i="3"/>
  <c r="E25" i="3"/>
  <c r="E8" i="3"/>
  <c r="B7" i="5"/>
  <c r="H18" i="8" l="1"/>
  <c r="B26" i="8" s="1"/>
  <c r="F106" i="1"/>
  <c r="B4" i="8" s="1"/>
  <c r="B14" i="8" s="1"/>
  <c r="B23" i="8" s="1"/>
  <c r="B5" i="8"/>
  <c r="B15" i="8" s="1"/>
  <c r="B24" i="8" s="1"/>
  <c r="B28" i="8" l="1"/>
  <c r="B29" i="8" s="1"/>
  <c r="B30" i="8" s="1"/>
  <c r="B8" i="8"/>
  <c r="B18" i="8" s="1"/>
</calcChain>
</file>

<file path=xl/sharedStrings.xml><?xml version="1.0" encoding="utf-8"?>
<sst xmlns="http://schemas.openxmlformats.org/spreadsheetml/2006/main" count="223" uniqueCount="168">
  <si>
    <t>Foam pack</t>
  </si>
  <si>
    <t>HD camera</t>
  </si>
  <si>
    <t>Aux Camera</t>
  </si>
  <si>
    <t>Sonar</t>
  </si>
  <si>
    <t>Lights</t>
  </si>
  <si>
    <t>Depth Sensor</t>
  </si>
  <si>
    <t>Flasher</t>
  </si>
  <si>
    <t>RF beacon</t>
  </si>
  <si>
    <t>Manipulator</t>
  </si>
  <si>
    <t>ROV Frame</t>
  </si>
  <si>
    <t>Price</t>
  </si>
  <si>
    <t>Tool Micro J-box</t>
  </si>
  <si>
    <t>Total</t>
  </si>
  <si>
    <t>Umbilical</t>
  </si>
  <si>
    <t>Top side Equipment</t>
  </si>
  <si>
    <t>19" rack shipping crates</t>
  </si>
  <si>
    <t>Video recording/distrubtion</t>
  </si>
  <si>
    <t>Networking gear</t>
  </si>
  <si>
    <t>600 Power supply + spare</t>
  </si>
  <si>
    <t>Computers (6 machines @ $1,000)</t>
  </si>
  <si>
    <t xml:space="preserve">Monitors </t>
  </si>
  <si>
    <t>Connectors</t>
  </si>
  <si>
    <t>Top side mux (focal gear)</t>
  </si>
  <si>
    <t>Drawer (motor &amp; parts)</t>
  </si>
  <si>
    <t>Swing arm (motor &amp; parts)</t>
  </si>
  <si>
    <t>Lift latch</t>
  </si>
  <si>
    <t>Heading sensor + housing</t>
  </si>
  <si>
    <t>DVL</t>
  </si>
  <si>
    <t>Oil compensator (3)</t>
  </si>
  <si>
    <t>USBL beacon</t>
  </si>
  <si>
    <t>vicor can (400vdc to 48vdc )</t>
  </si>
  <si>
    <t>EPOD (main electronics can)</t>
  </si>
  <si>
    <t>Tilt motor</t>
  </si>
  <si>
    <t>Suction pump</t>
  </si>
  <si>
    <t>ROV + Components (as configured for Taiwan/Arctic 2017)</t>
  </si>
  <si>
    <t>Core Vehicle</t>
  </si>
  <si>
    <t>Instruments</t>
  </si>
  <si>
    <t>ROV</t>
  </si>
  <si>
    <t>Top side gear</t>
  </si>
  <si>
    <t xml:space="preserve">Additional items </t>
  </si>
  <si>
    <t>ATEM Switcher</t>
  </si>
  <si>
    <t>Qty.</t>
  </si>
  <si>
    <t>Teranex</t>
  </si>
  <si>
    <t>Video Hub (20x20)</t>
  </si>
  <si>
    <t>Analog to SDI converter</t>
  </si>
  <si>
    <t>HDMI to SDI converter</t>
  </si>
  <si>
    <t>Tiler</t>
  </si>
  <si>
    <t>Cooling fans</t>
  </si>
  <si>
    <t>Teranex mini front ends</t>
  </si>
  <si>
    <t>19" Rack</t>
  </si>
  <si>
    <t>Hyperdeck mini</t>
  </si>
  <si>
    <t>Hyperdeck pro</t>
  </si>
  <si>
    <t>Hardig pelican 19" racks</t>
  </si>
  <si>
    <t>Magna 600vdc supply</t>
  </si>
  <si>
    <t>55" 4k samsung monitors</t>
  </si>
  <si>
    <t>misc gui monitors</t>
  </si>
  <si>
    <t>Detailed description</t>
  </si>
  <si>
    <t>Item</t>
  </si>
  <si>
    <t>Unit cost</t>
  </si>
  <si>
    <t>Consoles(pilot, bellypack, co-pilot, camera)</t>
  </si>
  <si>
    <t>Joysticks</t>
  </si>
  <si>
    <t>embedded computers</t>
  </si>
  <si>
    <t>Misc. connectors &amp; hardware</t>
  </si>
  <si>
    <t>Misc. cables, etc.</t>
  </si>
  <si>
    <t>Serial port servers</t>
  </si>
  <si>
    <t>switches</t>
  </si>
  <si>
    <t>Rack box</t>
  </si>
  <si>
    <t>Power supplies</t>
  </si>
  <si>
    <t>Focal mother board</t>
  </si>
  <si>
    <t>Focal serial expansion board</t>
  </si>
  <si>
    <t>Focal CWDM board</t>
  </si>
  <si>
    <t>Rack enclosure</t>
  </si>
  <si>
    <t>Racks (teranex converters)</t>
  </si>
  <si>
    <t>Enclosure</t>
  </si>
  <si>
    <t>NAS RAID drive</t>
  </si>
  <si>
    <t>Zotac nano computer</t>
  </si>
  <si>
    <t>Surface pro</t>
  </si>
  <si>
    <t>Propeller</t>
  </si>
  <si>
    <t>Motor</t>
  </si>
  <si>
    <t>Resolver</t>
  </si>
  <si>
    <t>Amplifier</t>
  </si>
  <si>
    <t>Housing &amp; shaft</t>
  </si>
  <si>
    <t>Misc. parts</t>
  </si>
  <si>
    <t>Crane seal</t>
  </si>
  <si>
    <t>Vicors</t>
  </si>
  <si>
    <t>shunt pcb</t>
  </si>
  <si>
    <t>Housing</t>
  </si>
  <si>
    <t>Terminal strips &amp; misc. hardware</t>
  </si>
  <si>
    <t>Thrusters (6 + one spare = 7 total)</t>
  </si>
  <si>
    <t>Unit Cost</t>
  </si>
  <si>
    <t>Total Cost</t>
  </si>
  <si>
    <t xml:space="preserve">LED Lights </t>
  </si>
  <si>
    <t>Focal GIGE</t>
  </si>
  <si>
    <t>Machinist</t>
  </si>
  <si>
    <t>E-tech</t>
  </si>
  <si>
    <t>M-tech</t>
  </si>
  <si>
    <t>Graves</t>
  </si>
  <si>
    <t>Sherman</t>
  </si>
  <si>
    <t>Focal GIGE board</t>
  </si>
  <si>
    <t>Housing + endcaps + internal brackets</t>
  </si>
  <si>
    <t>WAGO hardware</t>
  </si>
  <si>
    <t>Custom MBARI PCB's</t>
  </si>
  <si>
    <t>Crydom SS relays (low voltage)</t>
  </si>
  <si>
    <t>Crydom SS relays (high voltage)</t>
  </si>
  <si>
    <t>Subconn connectors</t>
  </si>
  <si>
    <t>Fiber connectors</t>
  </si>
  <si>
    <t>Micro J-box</t>
  </si>
  <si>
    <t>Vicor</t>
  </si>
  <si>
    <t>MBARI Micro PCB</t>
  </si>
  <si>
    <t>MINK 10 connector</t>
  </si>
  <si>
    <t>Maxon motor</t>
  </si>
  <si>
    <t>Drive</t>
  </si>
  <si>
    <t>MBARI custom PCB</t>
  </si>
  <si>
    <t>removable latch assembly</t>
  </si>
  <si>
    <t xml:space="preserve">Vehicle ti latch </t>
  </si>
  <si>
    <t>Bend restrictor</t>
  </si>
  <si>
    <t>support box frame assembly</t>
  </si>
  <si>
    <t>EMI Filter board &amp; componets</t>
  </si>
  <si>
    <t>Umbilical Junction Box</t>
  </si>
  <si>
    <t>Housing &amp; lids</t>
  </si>
  <si>
    <t>Fiber connector</t>
  </si>
  <si>
    <t>Seacon MINK</t>
  </si>
  <si>
    <t>Cables &amp; connectors</t>
  </si>
  <si>
    <t>HD Camera cable</t>
  </si>
  <si>
    <t>fiber (umbilical to epod)</t>
  </si>
  <si>
    <t>375 (umbilical to epod )</t>
  </si>
  <si>
    <t>Seacon connector (MINM-26-FCR)</t>
  </si>
  <si>
    <t>Seacon connectors (MINK-8)</t>
  </si>
  <si>
    <t>Seacon MINP-44-PBOF-CCP</t>
  </si>
  <si>
    <t>Depth</t>
  </si>
  <si>
    <t>Heading</t>
  </si>
  <si>
    <t>CT</t>
  </si>
  <si>
    <t>Tilt</t>
  </si>
  <si>
    <t>Compensator housing</t>
  </si>
  <si>
    <t>Bellowphram</t>
  </si>
  <si>
    <t>thruster analog (MINM-26-PBOF-CCP)</t>
  </si>
  <si>
    <t>thruster power (MINK-8L-CCP)</t>
  </si>
  <si>
    <t>Analog camera</t>
  </si>
  <si>
    <t>seacom connectors(MINM-25-FCR)</t>
  </si>
  <si>
    <t>Seacon connectors (MINO-44-FCR)</t>
  </si>
  <si>
    <t>Camera tilt mech</t>
  </si>
  <si>
    <t>Printed parts</t>
  </si>
  <si>
    <t>Materials</t>
  </si>
  <si>
    <t>Slipring</t>
  </si>
  <si>
    <t>Additional items</t>
  </si>
  <si>
    <t>Benthic Toolsled</t>
  </si>
  <si>
    <t>Frame</t>
  </si>
  <si>
    <t>Labor</t>
  </si>
  <si>
    <t>GFMI Box</t>
  </si>
  <si>
    <t>GFMI</t>
  </si>
  <si>
    <t>Mech relays</t>
  </si>
  <si>
    <t>SS relays</t>
  </si>
  <si>
    <t>box</t>
  </si>
  <si>
    <t>Misc. components</t>
  </si>
  <si>
    <t>Digi oneport</t>
  </si>
  <si>
    <t>Documentation</t>
  </si>
  <si>
    <t>E-Tech</t>
  </si>
  <si>
    <t>M-Tech</t>
  </si>
  <si>
    <t>Loaded Labor &amp; Fringe</t>
  </si>
  <si>
    <t>Personnel</t>
  </si>
  <si>
    <t>Modified Total Direct Cost</t>
  </si>
  <si>
    <t>MiniROV + Topside gear and umbilical labor hours</t>
  </si>
  <si>
    <t>MiniROV + Topside gear and umbilical w/ loaded labor</t>
  </si>
  <si>
    <t xml:space="preserve">Labor </t>
  </si>
  <si>
    <t>MTDC</t>
  </si>
  <si>
    <t>Labor Subtotal</t>
  </si>
  <si>
    <t>Overhead 51%</t>
  </si>
  <si>
    <t>(less items &lt;5k)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</si>
</sst>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&quot;$&quot;#,##0.00"/>
    <numFmt numFmtId="165" formatCode="_(* #,##0_);_(* \(#,##0\);_(* &quot;-&quot;??_);_(@_)"/>
    <numFmt numFmtId="166" formatCode="&quot;$&quot;#,##0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27">
    <xf numFmtId="0" fontId="0" fillId="0" borderId="0" xfId="0"/>
    <xf numFmtId="164" fontId="0" fillId="0" borderId="0" xfId="0" applyNumberFormat="1"/>
    <xf numFmtId="0" fontId="2" fillId="0" borderId="0" xfId="0" applyFont="1"/>
    <xf numFmtId="164" fontId="2" fillId="0" borderId="0" xfId="0" applyNumberFormat="1" applyFont="1"/>
    <xf numFmtId="0" fontId="1" fillId="0" borderId="0" xfId="0" applyFont="1"/>
    <xf numFmtId="0" fontId="3" fillId="0" borderId="0" xfId="0" applyFont="1"/>
    <xf numFmtId="164" fontId="3" fillId="0" borderId="0" xfId="0" applyNumberFormat="1" applyFont="1"/>
    <xf numFmtId="0" fontId="4" fillId="0" borderId="0" xfId="0" applyFont="1"/>
    <xf numFmtId="164" fontId="4" fillId="0" borderId="0" xfId="0" applyNumberFormat="1" applyFont="1"/>
    <xf numFmtId="0" fontId="5" fillId="0" borderId="0" xfId="0" applyFont="1"/>
    <xf numFmtId="0" fontId="6" fillId="0" borderId="0" xfId="0" applyFont="1"/>
    <xf numFmtId="164" fontId="6" fillId="0" borderId="0" xfId="0" applyNumberFormat="1" applyFont="1"/>
    <xf numFmtId="0" fontId="7" fillId="0" borderId="0" xfId="0" applyFont="1"/>
    <xf numFmtId="164" fontId="7" fillId="0" borderId="0" xfId="0" applyNumberFormat="1" applyFont="1"/>
    <xf numFmtId="0" fontId="0" fillId="0" borderId="0" xfId="0" applyAlignment="1">
      <alignment horizontal="center"/>
    </xf>
    <xf numFmtId="0" fontId="2" fillId="0" borderId="0" xfId="0" applyFont="1" applyAlignment="1"/>
    <xf numFmtId="0" fontId="3" fillId="3" borderId="0" xfId="0" applyFont="1" applyFill="1"/>
    <xf numFmtId="2" fontId="0" fillId="0" borderId="0" xfId="0" applyNumberFormat="1"/>
    <xf numFmtId="43" fontId="0" fillId="0" borderId="0" xfId="1" applyFont="1"/>
    <xf numFmtId="43" fontId="2" fillId="0" borderId="0" xfId="1" applyFont="1"/>
    <xf numFmtId="0" fontId="0" fillId="0" borderId="0" xfId="0" applyFont="1"/>
    <xf numFmtId="165" fontId="2" fillId="0" borderId="0" xfId="1" applyNumberFormat="1" applyFont="1"/>
    <xf numFmtId="166" fontId="0" fillId="0" borderId="0" xfId="0" applyNumberFormat="1"/>
    <xf numFmtId="166" fontId="2" fillId="0" borderId="0" xfId="0" applyNumberFormat="1" applyFont="1"/>
    <xf numFmtId="0" fontId="2" fillId="2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0" fillId="2" borderId="0" xfId="0" applyFill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topLeftCell="A4" workbookViewId="0">
      <selection activeCell="D29" sqref="D29"/>
    </sheetView>
  </sheetViews>
  <sheetFormatPr defaultRowHeight="15" x14ac:dyDescent="0.25"/>
  <cols>
    <col min="1" max="1" width="26.42578125" customWidth="1"/>
    <col min="2" max="2" width="14.28515625" style="1" customWidth="1"/>
    <col min="3" max="3" width="11.42578125" bestFit="1" customWidth="1"/>
    <col min="4" max="6" width="12.28515625" customWidth="1"/>
    <col min="7" max="7" width="13.28515625" customWidth="1"/>
    <col min="8" max="8" width="13.42578125" customWidth="1"/>
  </cols>
  <sheetData>
    <row r="1" spans="1:10" x14ac:dyDescent="0.25">
      <c r="A1" s="24" t="s">
        <v>161</v>
      </c>
      <c r="B1" s="24"/>
      <c r="C1" s="24"/>
      <c r="D1" s="24"/>
      <c r="E1" s="24"/>
      <c r="F1" s="24"/>
      <c r="G1" s="24"/>
    </row>
    <row r="2" spans="1:10" x14ac:dyDescent="0.25">
      <c r="A2" s="15"/>
      <c r="B2" s="15"/>
      <c r="C2" s="25" t="s">
        <v>147</v>
      </c>
      <c r="D2" s="25"/>
      <c r="E2" s="25"/>
      <c r="F2" s="25"/>
      <c r="G2" s="25"/>
    </row>
    <row r="3" spans="1:10" x14ac:dyDescent="0.25">
      <c r="A3" s="2" t="s">
        <v>57</v>
      </c>
      <c r="B3" s="3" t="s">
        <v>142</v>
      </c>
      <c r="C3" s="2" t="s">
        <v>93</v>
      </c>
      <c r="D3" s="2" t="s">
        <v>94</v>
      </c>
      <c r="E3" s="2" t="s">
        <v>95</v>
      </c>
      <c r="F3" s="2" t="s">
        <v>96</v>
      </c>
      <c r="G3" s="2" t="s">
        <v>97</v>
      </c>
    </row>
    <row r="4" spans="1:10" x14ac:dyDescent="0.25">
      <c r="A4" t="s">
        <v>37</v>
      </c>
      <c r="B4" s="1">
        <f>('ROV '!F106)</f>
        <v>281902</v>
      </c>
      <c r="C4">
        <f>('ROV '!G106)</f>
        <v>1245</v>
      </c>
      <c r="D4">
        <f>('ROV '!H106)</f>
        <v>495</v>
      </c>
      <c r="E4">
        <f>('ROV '!I106)</f>
        <v>488</v>
      </c>
      <c r="F4">
        <f>('ROV '!J106)</f>
        <v>397</v>
      </c>
      <c r="G4">
        <f>('ROV '!K106)</f>
        <v>323</v>
      </c>
    </row>
    <row r="5" spans="1:10" x14ac:dyDescent="0.25">
      <c r="A5" t="s">
        <v>38</v>
      </c>
      <c r="B5" s="1">
        <f>('Top side gear'!E55)</f>
        <v>84997</v>
      </c>
      <c r="C5">
        <f>('Top side gear'!F55)</f>
        <v>52</v>
      </c>
      <c r="D5">
        <f>('Top side gear'!G55)</f>
        <v>118</v>
      </c>
      <c r="E5">
        <f>('Top side gear'!H55)</f>
        <v>4</v>
      </c>
      <c r="F5">
        <f>('Top side gear'!I55)</f>
        <v>180</v>
      </c>
      <c r="G5">
        <f>('Top side gear'!J55)</f>
        <v>98</v>
      </c>
      <c r="I5" s="14"/>
    </row>
    <row r="6" spans="1:10" x14ac:dyDescent="0.25">
      <c r="A6" t="s">
        <v>39</v>
      </c>
      <c r="B6" s="1">
        <f>('Additional Items'!B7)</f>
        <v>82000</v>
      </c>
      <c r="D6">
        <f>('Additional Items'!D7)</f>
        <v>40</v>
      </c>
      <c r="F6">
        <f>('Additional Items'!F7)</f>
        <v>76</v>
      </c>
      <c r="G6">
        <f>('Additional Items'!G7)</f>
        <v>58</v>
      </c>
    </row>
    <row r="8" spans="1:10" s="5" customFormat="1" x14ac:dyDescent="0.25">
      <c r="A8" s="12" t="s">
        <v>12</v>
      </c>
      <c r="B8" s="13">
        <f>SUM(B4:B6)</f>
        <v>448899</v>
      </c>
      <c r="C8" s="12">
        <f>SUM(C4:C6)</f>
        <v>1297</v>
      </c>
      <c r="D8" s="12">
        <f t="shared" ref="D8:G8" si="0">SUM(D4:D6)</f>
        <v>653</v>
      </c>
      <c r="E8" s="12">
        <f t="shared" si="0"/>
        <v>492</v>
      </c>
      <c r="F8" s="12">
        <f t="shared" si="0"/>
        <v>653</v>
      </c>
      <c r="G8" s="12">
        <f t="shared" si="0"/>
        <v>479</v>
      </c>
      <c r="J8" s="16"/>
    </row>
    <row r="11" spans="1:10" x14ac:dyDescent="0.3">
      <c r="A11" s="24" t="s">
        <v>162</v>
      </c>
      <c r="B11" s="24"/>
      <c r="C11" s="24"/>
      <c r="D11" s="24"/>
      <c r="E11" s="24"/>
      <c r="F11" s="24"/>
      <c r="G11" s="24"/>
    </row>
    <row r="12" spans="1:10" x14ac:dyDescent="0.3">
      <c r="C12" s="25" t="s">
        <v>147</v>
      </c>
      <c r="D12" s="25"/>
      <c r="E12" s="25"/>
      <c r="F12" s="25"/>
      <c r="G12" s="25"/>
    </row>
    <row r="13" spans="1:10" x14ac:dyDescent="0.3">
      <c r="A13" s="2" t="str">
        <f t="shared" ref="A13:G18" si="1">A3</f>
        <v>Item</v>
      </c>
      <c r="B13" s="3" t="str">
        <f t="shared" si="1"/>
        <v>Materials</v>
      </c>
      <c r="C13" s="2" t="str">
        <f t="shared" si="1"/>
        <v>Machinist</v>
      </c>
      <c r="D13" s="2" t="str">
        <f t="shared" si="1"/>
        <v>E-tech</v>
      </c>
      <c r="E13" s="2" t="str">
        <f t="shared" si="1"/>
        <v>M-tech</v>
      </c>
      <c r="F13" s="2" t="str">
        <f t="shared" si="1"/>
        <v>Graves</v>
      </c>
      <c r="G13" s="2" t="str">
        <f t="shared" si="1"/>
        <v>Sherman</v>
      </c>
      <c r="H13" s="2" t="s">
        <v>165</v>
      </c>
    </row>
    <row r="14" spans="1:10" x14ac:dyDescent="0.3">
      <c r="A14" t="str">
        <f t="shared" si="1"/>
        <v>ROV</v>
      </c>
      <c r="B14" s="1">
        <f t="shared" si="1"/>
        <v>281902</v>
      </c>
      <c r="C14" s="18">
        <f>C4*Labor!C5</f>
        <v>97113.014369100012</v>
      </c>
      <c r="D14" s="18">
        <f>D4*Labor!C6</f>
        <v>38122.463411999997</v>
      </c>
      <c r="E14" s="18">
        <f>E4*Labor!C7</f>
        <v>24523.8056</v>
      </c>
      <c r="F14" s="18">
        <f>F4*Labor!C4</f>
        <v>51965.26500182</v>
      </c>
      <c r="G14" s="18">
        <f>G4*Labor!C3</f>
        <v>42671.337065640007</v>
      </c>
    </row>
    <row r="15" spans="1:10" x14ac:dyDescent="0.3">
      <c r="A15" t="str">
        <f t="shared" si="1"/>
        <v>Top side gear</v>
      </c>
      <c r="B15" s="1">
        <f t="shared" si="1"/>
        <v>84997</v>
      </c>
      <c r="C15" s="18">
        <f>C5*Labor!C5</f>
        <v>4056.1259013600006</v>
      </c>
      <c r="D15" s="18">
        <f>D5*Labor!C6</f>
        <v>9087.7791567999993</v>
      </c>
      <c r="E15" s="18">
        <f>E5*Labor!C7</f>
        <v>201.01480000000001</v>
      </c>
      <c r="F15" s="18">
        <f>F5*Labor!C4</f>
        <v>23561.077330800003</v>
      </c>
      <c r="G15" s="18">
        <f>G5*Labor!C3</f>
        <v>12946.721462640002</v>
      </c>
    </row>
    <row r="16" spans="1:10" x14ac:dyDescent="0.3">
      <c r="A16" t="str">
        <f t="shared" si="1"/>
        <v xml:space="preserve">Additional items </v>
      </c>
      <c r="B16" s="1">
        <f t="shared" si="1"/>
        <v>82000</v>
      </c>
      <c r="C16" s="18"/>
      <c r="D16" s="18">
        <f>D6*Labor!C6</f>
        <v>3080.6031039999998</v>
      </c>
      <c r="E16" s="18">
        <f t="shared" si="1"/>
        <v>0</v>
      </c>
      <c r="F16" s="18">
        <f>F6*Labor!C4</f>
        <v>9948.0104285600009</v>
      </c>
      <c r="G16" s="18">
        <f>G6*Labor!C3</f>
        <v>7662.3453554400012</v>
      </c>
    </row>
    <row r="17" spans="1:8" x14ac:dyDescent="0.3">
      <c r="C17" s="18"/>
      <c r="D17" s="18">
        <f t="shared" si="1"/>
        <v>0</v>
      </c>
      <c r="E17" s="18">
        <f t="shared" si="1"/>
        <v>0</v>
      </c>
      <c r="F17" s="18">
        <f t="shared" si="1"/>
        <v>0</v>
      </c>
      <c r="G17" s="18">
        <f t="shared" si="1"/>
        <v>0</v>
      </c>
    </row>
    <row r="18" spans="1:8" x14ac:dyDescent="0.3">
      <c r="A18" s="2" t="str">
        <f t="shared" si="1"/>
        <v>Total</v>
      </c>
      <c r="B18" s="3">
        <f>B8</f>
        <v>448899</v>
      </c>
      <c r="C18" s="21">
        <f>SUM(C14:C17)</f>
        <v>101169.14027046002</v>
      </c>
      <c r="D18" s="21">
        <f>SUM(D14:D17)</f>
        <v>50290.845672799995</v>
      </c>
      <c r="E18" s="21">
        <f>SUM(E14:E17)</f>
        <v>24724.820400000001</v>
      </c>
      <c r="F18" s="21">
        <f>SUM(F14:F17)</f>
        <v>85474.352761179995</v>
      </c>
      <c r="G18" s="21">
        <f>SUM(G14:G17)</f>
        <v>63280.403883720013</v>
      </c>
      <c r="H18" s="3">
        <f>SUM(C18:G18)</f>
        <v>324939.56298816</v>
      </c>
    </row>
    <row r="19" spans="1:8" x14ac:dyDescent="0.3">
      <c r="C19" s="21"/>
      <c r="D19" s="21"/>
      <c r="E19" s="21"/>
      <c r="F19" s="21"/>
      <c r="G19" s="21"/>
    </row>
    <row r="20" spans="1:8" x14ac:dyDescent="0.3">
      <c r="A20" s="2"/>
      <c r="B20" s="3"/>
      <c r="C20" s="19"/>
      <c r="D20" s="19"/>
      <c r="E20" s="19"/>
      <c r="F20" s="19"/>
      <c r="G20" s="19"/>
    </row>
    <row r="21" spans="1:8" x14ac:dyDescent="0.3">
      <c r="A21" s="2" t="s">
        <v>160</v>
      </c>
    </row>
    <row r="22" spans="1:8" x14ac:dyDescent="0.3">
      <c r="A22" s="20" t="s">
        <v>167</v>
      </c>
    </row>
    <row r="23" spans="1:8" x14ac:dyDescent="0.3">
      <c r="A23" t="s">
        <v>37</v>
      </c>
      <c r="B23" s="22">
        <f>B14-'ROV '!E89-'ROV '!E86-'ROV '!E85-'ROV '!E82-'ROV '!E79</f>
        <v>197402</v>
      </c>
      <c r="E23" s="1"/>
    </row>
    <row r="24" spans="1:8" x14ac:dyDescent="0.3">
      <c r="A24" t="s">
        <v>38</v>
      </c>
      <c r="B24" s="22">
        <f>B15-'Top side gear'!D7</f>
        <v>77997</v>
      </c>
      <c r="E24" s="1"/>
    </row>
    <row r="25" spans="1:8" x14ac:dyDescent="0.3">
      <c r="A25" s="20" t="s">
        <v>144</v>
      </c>
      <c r="B25" s="22">
        <f>B16-'Additional Items'!B3-'Additional Items'!B5</f>
        <v>0</v>
      </c>
    </row>
    <row r="26" spans="1:8" x14ac:dyDescent="0.3">
      <c r="A26" s="20" t="s">
        <v>163</v>
      </c>
      <c r="B26" s="22">
        <f>H18</f>
        <v>324939.56298816</v>
      </c>
    </row>
    <row r="28" spans="1:8" x14ac:dyDescent="0.3">
      <c r="A28" t="s">
        <v>164</v>
      </c>
      <c r="B28" s="22">
        <f>SUM(B23:B27)</f>
        <v>600338.56298815995</v>
      </c>
    </row>
    <row r="29" spans="1:8" x14ac:dyDescent="0.3">
      <c r="A29" t="s">
        <v>166</v>
      </c>
      <c r="B29" s="22">
        <f>B28*0.51</f>
        <v>306172.66712396155</v>
      </c>
    </row>
    <row r="30" spans="1:8" x14ac:dyDescent="0.3">
      <c r="A30" s="2" t="s">
        <v>90</v>
      </c>
      <c r="B30" s="23">
        <f>B29+B18+H18</f>
        <v>1080011.2301121214</v>
      </c>
    </row>
  </sheetData>
  <mergeCells count="4">
    <mergeCell ref="A1:G1"/>
    <mergeCell ref="C2:G2"/>
    <mergeCell ref="A11:G11"/>
    <mergeCell ref="C12:G12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6"/>
  <sheetViews>
    <sheetView workbookViewId="0">
      <pane ySplit="855" topLeftCell="A85" activePane="bottomLeft"/>
      <selection activeCell="G1" sqref="G1:K1"/>
      <selection pane="bottomLeft" activeCell="E85" sqref="E85"/>
    </sheetView>
  </sheetViews>
  <sheetFormatPr defaultRowHeight="15" x14ac:dyDescent="0.25"/>
  <cols>
    <col min="1" max="1" width="6.85546875" customWidth="1"/>
    <col min="2" max="2" width="6.42578125" customWidth="1"/>
    <col min="3" max="3" width="53" customWidth="1"/>
    <col min="4" max="4" width="11.140625" customWidth="1"/>
    <col min="5" max="5" width="11.140625" style="1" customWidth="1"/>
    <col min="6" max="6" width="11.140625" style="1" bestFit="1" customWidth="1"/>
    <col min="7" max="7" width="10.5703125" customWidth="1"/>
  </cols>
  <sheetData>
    <row r="1" spans="1:11" x14ac:dyDescent="0.25">
      <c r="A1" s="2" t="s">
        <v>34</v>
      </c>
      <c r="B1" s="2"/>
      <c r="C1" s="2"/>
      <c r="D1" s="2"/>
      <c r="E1" s="3"/>
      <c r="F1" s="3" t="s">
        <v>10</v>
      </c>
      <c r="G1" s="26" t="s">
        <v>147</v>
      </c>
      <c r="H1" s="26"/>
      <c r="I1" s="26"/>
      <c r="J1" s="26"/>
      <c r="K1" s="26"/>
    </row>
    <row r="2" spans="1:11" x14ac:dyDescent="0.25">
      <c r="B2" t="s">
        <v>57</v>
      </c>
      <c r="C2" t="s">
        <v>56</v>
      </c>
      <c r="D2" t="s">
        <v>41</v>
      </c>
      <c r="E2" s="1" t="s">
        <v>89</v>
      </c>
      <c r="F2" s="1" t="s">
        <v>90</v>
      </c>
      <c r="G2" t="s">
        <v>93</v>
      </c>
      <c r="H2" t="s">
        <v>94</v>
      </c>
      <c r="I2" t="s">
        <v>95</v>
      </c>
      <c r="J2" t="s">
        <v>96</v>
      </c>
      <c r="K2" t="s">
        <v>97</v>
      </c>
    </row>
    <row r="3" spans="1:11" s="2" customFormat="1" x14ac:dyDescent="0.25">
      <c r="A3" s="2" t="s">
        <v>35</v>
      </c>
      <c r="E3" s="3"/>
      <c r="F3" s="3"/>
    </row>
    <row r="4" spans="1:11" s="10" customFormat="1" x14ac:dyDescent="0.25">
      <c r="B4" s="10" t="s">
        <v>0</v>
      </c>
      <c r="E4" s="11"/>
      <c r="F4" s="11">
        <v>20000</v>
      </c>
      <c r="I4" s="10">
        <v>20</v>
      </c>
      <c r="J4" s="10">
        <v>4</v>
      </c>
    </row>
    <row r="5" spans="1:11" s="10" customFormat="1" x14ac:dyDescent="0.25">
      <c r="B5" s="10" t="s">
        <v>9</v>
      </c>
      <c r="E5" s="11"/>
      <c r="F5" s="11">
        <v>1500</v>
      </c>
      <c r="I5" s="10">
        <v>120</v>
      </c>
    </row>
    <row r="6" spans="1:11" s="10" customFormat="1" x14ac:dyDescent="0.25">
      <c r="B6" s="10" t="s">
        <v>118</v>
      </c>
      <c r="E6" s="11"/>
      <c r="F6" s="11">
        <f>SUM(F7:F10)</f>
        <v>3500</v>
      </c>
      <c r="G6" s="10">
        <f>32</f>
        <v>32</v>
      </c>
      <c r="H6" s="10">
        <v>4</v>
      </c>
      <c r="J6" s="10">
        <v>9</v>
      </c>
      <c r="K6" s="10">
        <v>9</v>
      </c>
    </row>
    <row r="7" spans="1:11" x14ac:dyDescent="0.25">
      <c r="C7" t="s">
        <v>119</v>
      </c>
      <c r="D7">
        <v>1</v>
      </c>
      <c r="E7" s="1">
        <v>300</v>
      </c>
      <c r="F7" s="1">
        <f t="shared" ref="F7:F10" si="0">(E7*D7)</f>
        <v>300</v>
      </c>
    </row>
    <row r="8" spans="1:11" x14ac:dyDescent="0.25">
      <c r="C8" t="s">
        <v>120</v>
      </c>
      <c r="D8">
        <v>1</v>
      </c>
      <c r="E8" s="1">
        <v>2500</v>
      </c>
      <c r="F8" s="1">
        <f t="shared" si="0"/>
        <v>2500</v>
      </c>
    </row>
    <row r="9" spans="1:11" x14ac:dyDescent="0.25">
      <c r="C9" t="s">
        <v>121</v>
      </c>
      <c r="D9">
        <v>1</v>
      </c>
      <c r="E9" s="1">
        <v>500</v>
      </c>
      <c r="F9" s="1">
        <f t="shared" si="0"/>
        <v>500</v>
      </c>
    </row>
    <row r="10" spans="1:11" x14ac:dyDescent="0.25">
      <c r="C10" t="s">
        <v>82</v>
      </c>
      <c r="D10">
        <v>1</v>
      </c>
      <c r="E10" s="1">
        <v>200</v>
      </c>
      <c r="F10" s="1">
        <f t="shared" si="0"/>
        <v>200</v>
      </c>
    </row>
    <row r="11" spans="1:11" s="10" customFormat="1" x14ac:dyDescent="0.25">
      <c r="B11" s="10" t="s">
        <v>25</v>
      </c>
      <c r="E11" s="11"/>
      <c r="F11" s="11">
        <f>SUM(F12:F15)</f>
        <v>1650</v>
      </c>
      <c r="I11" s="10">
        <v>27</v>
      </c>
      <c r="J11" s="10">
        <v>9</v>
      </c>
    </row>
    <row r="12" spans="1:11" x14ac:dyDescent="0.25">
      <c r="C12" t="s">
        <v>113</v>
      </c>
      <c r="D12">
        <v>1</v>
      </c>
      <c r="E12" s="1">
        <v>500</v>
      </c>
      <c r="F12" s="1">
        <f t="shared" ref="F12:F15" si="1">(E12*D12)</f>
        <v>500</v>
      </c>
      <c r="G12">
        <v>40</v>
      </c>
    </row>
    <row r="13" spans="1:11" x14ac:dyDescent="0.25">
      <c r="C13" t="s">
        <v>114</v>
      </c>
      <c r="D13">
        <v>1</v>
      </c>
      <c r="E13" s="1">
        <v>750</v>
      </c>
      <c r="F13" s="1">
        <f t="shared" si="1"/>
        <v>750</v>
      </c>
      <c r="G13">
        <v>26</v>
      </c>
    </row>
    <row r="14" spans="1:11" x14ac:dyDescent="0.25">
      <c r="C14" t="s">
        <v>116</v>
      </c>
      <c r="D14">
        <v>1</v>
      </c>
      <c r="E14" s="1">
        <v>250</v>
      </c>
      <c r="F14" s="1">
        <f t="shared" si="1"/>
        <v>250</v>
      </c>
      <c r="G14">
        <v>40</v>
      </c>
    </row>
    <row r="15" spans="1:11" x14ac:dyDescent="0.25">
      <c r="C15" t="s">
        <v>115</v>
      </c>
      <c r="D15">
        <v>1</v>
      </c>
      <c r="E15" s="1">
        <v>150</v>
      </c>
      <c r="F15" s="1">
        <f t="shared" si="1"/>
        <v>150</v>
      </c>
      <c r="I15">
        <v>16</v>
      </c>
    </row>
    <row r="16" spans="1:11" s="10" customFormat="1" x14ac:dyDescent="0.25">
      <c r="B16" s="10" t="s">
        <v>106</v>
      </c>
      <c r="E16" s="11"/>
      <c r="F16" s="11">
        <f>SUM(F17:F22)</f>
        <v>5410</v>
      </c>
      <c r="G16" s="10">
        <v>24</v>
      </c>
      <c r="H16" s="10">
        <v>60</v>
      </c>
      <c r="I16" s="10">
        <v>9</v>
      </c>
      <c r="J16" s="10">
        <v>32</v>
      </c>
      <c r="K16" s="10">
        <v>32</v>
      </c>
    </row>
    <row r="17" spans="2:11" x14ac:dyDescent="0.25">
      <c r="C17" t="s">
        <v>86</v>
      </c>
      <c r="D17">
        <v>1</v>
      </c>
      <c r="E17" s="1">
        <v>500</v>
      </c>
      <c r="F17" s="1">
        <f t="shared" ref="F17:F22" si="2">(E17*D17)</f>
        <v>500</v>
      </c>
    </row>
    <row r="18" spans="2:11" x14ac:dyDescent="0.25">
      <c r="C18" t="s">
        <v>107</v>
      </c>
      <c r="D18">
        <v>2</v>
      </c>
      <c r="E18" s="1">
        <v>250</v>
      </c>
      <c r="F18" s="1">
        <f t="shared" si="2"/>
        <v>500</v>
      </c>
    </row>
    <row r="19" spans="2:11" x14ac:dyDescent="0.25">
      <c r="C19" t="s">
        <v>104</v>
      </c>
      <c r="D19">
        <v>12</v>
      </c>
      <c r="E19" s="1">
        <v>80</v>
      </c>
      <c r="F19" s="1">
        <f t="shared" si="2"/>
        <v>960</v>
      </c>
    </row>
    <row r="20" spans="2:11" x14ac:dyDescent="0.25">
      <c r="C20" t="s">
        <v>109</v>
      </c>
      <c r="D20">
        <v>1</v>
      </c>
      <c r="E20" s="1">
        <v>450</v>
      </c>
      <c r="F20" s="1">
        <f t="shared" si="2"/>
        <v>450</v>
      </c>
    </row>
    <row r="21" spans="2:11" x14ac:dyDescent="0.25">
      <c r="C21" t="s">
        <v>128</v>
      </c>
      <c r="D21">
        <v>1</v>
      </c>
      <c r="E21" s="1">
        <v>2500</v>
      </c>
      <c r="F21" s="1">
        <f t="shared" si="2"/>
        <v>2500</v>
      </c>
    </row>
    <row r="22" spans="2:11" x14ac:dyDescent="0.25">
      <c r="C22" t="s">
        <v>108</v>
      </c>
      <c r="D22">
        <v>1</v>
      </c>
      <c r="E22" s="1">
        <v>500</v>
      </c>
      <c r="F22" s="1">
        <f t="shared" si="2"/>
        <v>500</v>
      </c>
    </row>
    <row r="23" spans="2:11" s="10" customFormat="1" x14ac:dyDescent="0.25">
      <c r="B23" s="10" t="s">
        <v>122</v>
      </c>
      <c r="E23" s="11"/>
      <c r="F23" s="11">
        <f>SUM(F24:F35)</f>
        <v>10950</v>
      </c>
      <c r="H23" s="10">
        <v>20</v>
      </c>
      <c r="I23" s="10">
        <v>9</v>
      </c>
      <c r="J23" s="10">
        <v>18</v>
      </c>
      <c r="K23" s="10">
        <v>40</v>
      </c>
    </row>
    <row r="24" spans="2:11" x14ac:dyDescent="0.25">
      <c r="C24" t="s">
        <v>123</v>
      </c>
      <c r="D24">
        <v>1</v>
      </c>
      <c r="E24" s="1">
        <v>1100</v>
      </c>
      <c r="F24" s="1">
        <f t="shared" ref="F24:F35" si="3">(E24*D24)</f>
        <v>1100</v>
      </c>
    </row>
    <row r="25" spans="2:11" x14ac:dyDescent="0.25">
      <c r="C25" t="s">
        <v>125</v>
      </c>
      <c r="D25">
        <v>1</v>
      </c>
      <c r="E25" s="1">
        <v>900</v>
      </c>
      <c r="F25" s="1">
        <f t="shared" si="3"/>
        <v>900</v>
      </c>
    </row>
    <row r="26" spans="2:11" x14ac:dyDescent="0.25">
      <c r="C26" t="s">
        <v>124</v>
      </c>
      <c r="D26">
        <v>1</v>
      </c>
      <c r="E26" s="1">
        <v>5000</v>
      </c>
      <c r="F26" s="1">
        <f t="shared" si="3"/>
        <v>5000</v>
      </c>
    </row>
    <row r="27" spans="2:11" x14ac:dyDescent="0.25">
      <c r="C27" t="s">
        <v>3</v>
      </c>
      <c r="D27">
        <v>1</v>
      </c>
      <c r="E27" s="1">
        <v>200</v>
      </c>
      <c r="F27" s="1">
        <f t="shared" si="3"/>
        <v>200</v>
      </c>
    </row>
    <row r="28" spans="2:11" x14ac:dyDescent="0.25">
      <c r="C28" t="s">
        <v>130</v>
      </c>
      <c r="D28">
        <v>1</v>
      </c>
      <c r="E28" s="1">
        <v>200</v>
      </c>
      <c r="F28" s="1">
        <f t="shared" si="3"/>
        <v>200</v>
      </c>
    </row>
    <row r="29" spans="2:11" x14ac:dyDescent="0.25">
      <c r="C29" t="s">
        <v>4</v>
      </c>
      <c r="D29">
        <v>6</v>
      </c>
      <c r="E29" s="1">
        <v>200</v>
      </c>
      <c r="F29" s="1">
        <f t="shared" si="3"/>
        <v>1200</v>
      </c>
    </row>
    <row r="30" spans="2:11" x14ac:dyDescent="0.25">
      <c r="C30" t="s">
        <v>131</v>
      </c>
      <c r="D30">
        <v>1</v>
      </c>
      <c r="E30" s="1">
        <v>200</v>
      </c>
      <c r="F30" s="1">
        <f t="shared" si="3"/>
        <v>200</v>
      </c>
    </row>
    <row r="31" spans="2:11" x14ac:dyDescent="0.25">
      <c r="C31" t="s">
        <v>132</v>
      </c>
      <c r="D31">
        <v>1</v>
      </c>
      <c r="E31" s="1">
        <v>200</v>
      </c>
      <c r="F31" s="1">
        <f t="shared" si="3"/>
        <v>200</v>
      </c>
    </row>
    <row r="32" spans="2:11" x14ac:dyDescent="0.25">
      <c r="C32" t="s">
        <v>135</v>
      </c>
      <c r="D32">
        <v>1</v>
      </c>
      <c r="E32" s="1">
        <v>650</v>
      </c>
      <c r="F32" s="1">
        <f t="shared" si="3"/>
        <v>650</v>
      </c>
    </row>
    <row r="33" spans="2:11" x14ac:dyDescent="0.25">
      <c r="C33" t="s">
        <v>136</v>
      </c>
      <c r="D33">
        <v>1</v>
      </c>
      <c r="E33" s="1">
        <v>500</v>
      </c>
      <c r="F33" s="1">
        <f t="shared" si="3"/>
        <v>500</v>
      </c>
    </row>
    <row r="34" spans="2:11" x14ac:dyDescent="0.25">
      <c r="C34" t="s">
        <v>137</v>
      </c>
      <c r="D34">
        <v>3</v>
      </c>
      <c r="E34" s="1">
        <v>200</v>
      </c>
      <c r="F34" s="1">
        <f t="shared" si="3"/>
        <v>600</v>
      </c>
    </row>
    <row r="35" spans="2:11" x14ac:dyDescent="0.25">
      <c r="C35" t="s">
        <v>129</v>
      </c>
      <c r="D35">
        <v>1</v>
      </c>
      <c r="E35" s="1">
        <v>200</v>
      </c>
      <c r="F35" s="1">
        <f t="shared" si="3"/>
        <v>200</v>
      </c>
    </row>
    <row r="36" spans="2:11" s="10" customFormat="1" x14ac:dyDescent="0.25">
      <c r="B36" s="10" t="s">
        <v>28</v>
      </c>
      <c r="E36" s="11"/>
      <c r="F36" s="11">
        <v>2250</v>
      </c>
      <c r="G36" s="10">
        <v>90</v>
      </c>
      <c r="J36" s="10">
        <v>4</v>
      </c>
    </row>
    <row r="37" spans="2:11" s="10" customFormat="1" x14ac:dyDescent="0.25">
      <c r="B37" s="10" t="s">
        <v>32</v>
      </c>
      <c r="E37" s="11"/>
      <c r="F37" s="11">
        <f>SUM(F38:F42)</f>
        <v>1825</v>
      </c>
      <c r="G37" s="10">
        <v>18</v>
      </c>
      <c r="H37" s="10">
        <v>18</v>
      </c>
      <c r="I37" s="10">
        <v>20</v>
      </c>
      <c r="J37" s="10">
        <v>27</v>
      </c>
    </row>
    <row r="38" spans="2:11" x14ac:dyDescent="0.25">
      <c r="C38" t="s">
        <v>110</v>
      </c>
      <c r="D38">
        <v>1</v>
      </c>
      <c r="E38" s="1">
        <v>700</v>
      </c>
      <c r="F38" s="1">
        <f t="shared" ref="F38:F42" si="4">(E38*D38)</f>
        <v>700</v>
      </c>
    </row>
    <row r="39" spans="2:11" x14ac:dyDescent="0.25">
      <c r="C39" t="s">
        <v>111</v>
      </c>
      <c r="D39">
        <v>1</v>
      </c>
      <c r="E39" s="1">
        <v>400</v>
      </c>
      <c r="F39" s="1">
        <f t="shared" si="4"/>
        <v>400</v>
      </c>
    </row>
    <row r="40" spans="2:11" x14ac:dyDescent="0.25">
      <c r="C40" t="s">
        <v>104</v>
      </c>
      <c r="D40">
        <v>3</v>
      </c>
      <c r="E40" s="1">
        <v>75</v>
      </c>
      <c r="F40" s="1">
        <f t="shared" si="4"/>
        <v>225</v>
      </c>
    </row>
    <row r="41" spans="2:11" x14ac:dyDescent="0.25">
      <c r="C41" t="s">
        <v>112</v>
      </c>
      <c r="D41">
        <v>1</v>
      </c>
      <c r="E41" s="1">
        <v>200</v>
      </c>
      <c r="F41" s="1">
        <f t="shared" si="4"/>
        <v>200</v>
      </c>
    </row>
    <row r="42" spans="2:11" x14ac:dyDescent="0.25">
      <c r="C42" t="s">
        <v>86</v>
      </c>
      <c r="D42">
        <v>1</v>
      </c>
      <c r="E42" s="1">
        <v>300</v>
      </c>
      <c r="F42" s="1">
        <f t="shared" si="4"/>
        <v>300</v>
      </c>
    </row>
    <row r="43" spans="2:11" s="10" customFormat="1" x14ac:dyDescent="0.25">
      <c r="B43" s="10" t="s">
        <v>31</v>
      </c>
      <c r="E43" s="11"/>
      <c r="F43" s="11">
        <f>SUM(F44:F58)</f>
        <v>23572</v>
      </c>
      <c r="G43" s="10">
        <v>70</v>
      </c>
      <c r="H43" s="10">
        <v>150</v>
      </c>
      <c r="I43" s="10">
        <v>18</v>
      </c>
      <c r="J43" s="10">
        <v>40</v>
      </c>
      <c r="K43" s="10">
        <v>80</v>
      </c>
    </row>
    <row r="44" spans="2:11" x14ac:dyDescent="0.25">
      <c r="C44" t="s">
        <v>99</v>
      </c>
      <c r="D44">
        <v>1</v>
      </c>
      <c r="E44" s="1">
        <v>500</v>
      </c>
      <c r="F44" s="1">
        <f>(E44*D44)</f>
        <v>500</v>
      </c>
    </row>
    <row r="45" spans="2:11" x14ac:dyDescent="0.25">
      <c r="C45" t="s">
        <v>68</v>
      </c>
      <c r="D45">
        <v>1</v>
      </c>
      <c r="E45" s="1">
        <v>3116</v>
      </c>
      <c r="F45" s="1">
        <f>(E45*D45)</f>
        <v>3116</v>
      </c>
    </row>
    <row r="46" spans="2:11" x14ac:dyDescent="0.25">
      <c r="C46" t="s">
        <v>98</v>
      </c>
      <c r="D46">
        <v>1</v>
      </c>
      <c r="E46" s="1">
        <v>2870</v>
      </c>
      <c r="F46" s="1">
        <f t="shared" ref="F46:F58" si="5">(E46*D46)</f>
        <v>2870</v>
      </c>
    </row>
    <row r="47" spans="2:11" x14ac:dyDescent="0.25">
      <c r="C47" t="s">
        <v>69</v>
      </c>
      <c r="D47">
        <v>1</v>
      </c>
      <c r="E47" s="1">
        <v>1250</v>
      </c>
      <c r="F47" s="1">
        <f t="shared" si="5"/>
        <v>1250</v>
      </c>
    </row>
    <row r="48" spans="2:11" x14ac:dyDescent="0.25">
      <c r="C48" t="s">
        <v>70</v>
      </c>
      <c r="D48">
        <v>1</v>
      </c>
      <c r="E48" s="1">
        <v>811</v>
      </c>
      <c r="F48" s="1">
        <f t="shared" si="5"/>
        <v>811</v>
      </c>
    </row>
    <row r="49" spans="2:11" x14ac:dyDescent="0.25">
      <c r="C49" t="s">
        <v>84</v>
      </c>
      <c r="D49">
        <v>1</v>
      </c>
      <c r="E49" s="1">
        <v>500</v>
      </c>
      <c r="F49" s="1">
        <f t="shared" si="5"/>
        <v>500</v>
      </c>
    </row>
    <row r="50" spans="2:11" x14ac:dyDescent="0.25">
      <c r="C50" t="s">
        <v>100</v>
      </c>
      <c r="D50">
        <v>1</v>
      </c>
      <c r="E50" s="1">
        <v>2000</v>
      </c>
      <c r="F50" s="1">
        <f t="shared" si="5"/>
        <v>2000</v>
      </c>
    </row>
    <row r="51" spans="2:11" x14ac:dyDescent="0.25">
      <c r="C51" t="s">
        <v>127</v>
      </c>
      <c r="D51">
        <v>4</v>
      </c>
      <c r="E51" s="1">
        <v>450</v>
      </c>
      <c r="F51" s="1">
        <f t="shared" si="5"/>
        <v>1800</v>
      </c>
    </row>
    <row r="52" spans="2:11" x14ac:dyDescent="0.25">
      <c r="C52" t="s">
        <v>139</v>
      </c>
      <c r="D52">
        <v>2</v>
      </c>
      <c r="E52" s="1">
        <v>2500</v>
      </c>
      <c r="F52" s="1">
        <f t="shared" si="5"/>
        <v>5000</v>
      </c>
    </row>
    <row r="53" spans="2:11" x14ac:dyDescent="0.25">
      <c r="C53" t="s">
        <v>138</v>
      </c>
      <c r="D53">
        <v>1</v>
      </c>
      <c r="E53" s="1">
        <v>650</v>
      </c>
      <c r="F53" s="1">
        <f t="shared" si="5"/>
        <v>650</v>
      </c>
    </row>
    <row r="54" spans="2:11" x14ac:dyDescent="0.25">
      <c r="C54" t="s">
        <v>105</v>
      </c>
      <c r="D54">
        <v>1</v>
      </c>
      <c r="E54" s="1">
        <v>2500</v>
      </c>
      <c r="F54" s="1">
        <f t="shared" si="5"/>
        <v>2500</v>
      </c>
    </row>
    <row r="55" spans="2:11" x14ac:dyDescent="0.25">
      <c r="C55" t="s">
        <v>101</v>
      </c>
      <c r="D55">
        <v>1</v>
      </c>
      <c r="E55" s="1">
        <v>1000</v>
      </c>
      <c r="F55" s="1">
        <f t="shared" si="5"/>
        <v>1000</v>
      </c>
    </row>
    <row r="56" spans="2:11" x14ac:dyDescent="0.25">
      <c r="C56" t="s">
        <v>103</v>
      </c>
      <c r="D56">
        <v>2</v>
      </c>
      <c r="E56" s="1">
        <v>500</v>
      </c>
      <c r="F56" s="1">
        <f t="shared" si="5"/>
        <v>1000</v>
      </c>
    </row>
    <row r="57" spans="2:11" x14ac:dyDescent="0.25">
      <c r="C57" t="s">
        <v>82</v>
      </c>
      <c r="D57">
        <v>1</v>
      </c>
      <c r="E57" s="1">
        <v>200</v>
      </c>
      <c r="F57" s="1">
        <f t="shared" si="5"/>
        <v>200</v>
      </c>
    </row>
    <row r="58" spans="2:11" x14ac:dyDescent="0.25">
      <c r="C58" t="s">
        <v>102</v>
      </c>
      <c r="D58">
        <v>5</v>
      </c>
      <c r="E58" s="1">
        <v>75</v>
      </c>
      <c r="F58" s="1">
        <f t="shared" si="5"/>
        <v>375</v>
      </c>
    </row>
    <row r="59" spans="2:11" s="10" customFormat="1" x14ac:dyDescent="0.25">
      <c r="B59" s="10" t="s">
        <v>30</v>
      </c>
      <c r="E59" s="11"/>
      <c r="F59" s="11">
        <f>SUM(F60:F65)</f>
        <v>4600</v>
      </c>
      <c r="G59" s="10">
        <v>40</v>
      </c>
      <c r="H59" s="10">
        <v>120</v>
      </c>
      <c r="I59" s="10">
        <v>18</v>
      </c>
      <c r="J59" s="10">
        <v>27</v>
      </c>
      <c r="K59" s="10">
        <v>40</v>
      </c>
    </row>
    <row r="60" spans="2:11" x14ac:dyDescent="0.25">
      <c r="C60" t="s">
        <v>84</v>
      </c>
      <c r="D60">
        <v>6</v>
      </c>
      <c r="E60" s="1">
        <v>275</v>
      </c>
      <c r="F60" s="1">
        <f>(E60*D60)</f>
        <v>1650</v>
      </c>
    </row>
    <row r="61" spans="2:11" x14ac:dyDescent="0.25">
      <c r="C61" t="s">
        <v>85</v>
      </c>
      <c r="D61">
        <v>6</v>
      </c>
      <c r="E61" s="1">
        <v>150</v>
      </c>
      <c r="F61" s="1">
        <f t="shared" ref="F61:F65" si="6">(E61*D61)</f>
        <v>900</v>
      </c>
    </row>
    <row r="62" spans="2:11" x14ac:dyDescent="0.25">
      <c r="C62" t="s">
        <v>104</v>
      </c>
      <c r="D62">
        <v>6</v>
      </c>
      <c r="E62" s="1">
        <v>100</v>
      </c>
      <c r="F62" s="1">
        <f t="shared" si="6"/>
        <v>600</v>
      </c>
    </row>
    <row r="63" spans="2:11" x14ac:dyDescent="0.25">
      <c r="C63" t="s">
        <v>126</v>
      </c>
      <c r="D63">
        <v>1</v>
      </c>
      <c r="E63" s="1">
        <v>650</v>
      </c>
      <c r="F63" s="1">
        <f t="shared" si="6"/>
        <v>650</v>
      </c>
    </row>
    <row r="64" spans="2:11" x14ac:dyDescent="0.25">
      <c r="C64" t="s">
        <v>87</v>
      </c>
      <c r="D64">
        <v>1</v>
      </c>
      <c r="E64" s="1">
        <v>300</v>
      </c>
      <c r="F64" s="1">
        <f t="shared" si="6"/>
        <v>300</v>
      </c>
    </row>
    <row r="65" spans="2:11" x14ac:dyDescent="0.25">
      <c r="C65" t="s">
        <v>86</v>
      </c>
      <c r="D65">
        <v>1</v>
      </c>
      <c r="E65" s="1">
        <v>500</v>
      </c>
      <c r="F65" s="1">
        <f t="shared" si="6"/>
        <v>500</v>
      </c>
    </row>
    <row r="66" spans="2:11" s="10" customFormat="1" x14ac:dyDescent="0.25">
      <c r="B66" s="10" t="s">
        <v>88</v>
      </c>
      <c r="D66" s="10">
        <v>7</v>
      </c>
      <c r="E66" s="11"/>
      <c r="F66" s="11">
        <f>(SUM(F67:F77)*D66)</f>
        <v>26075</v>
      </c>
      <c r="G66" s="10">
        <v>600</v>
      </c>
      <c r="H66" s="10">
        <v>63</v>
      </c>
      <c r="I66" s="10">
        <v>27</v>
      </c>
      <c r="J66" s="10">
        <v>80</v>
      </c>
      <c r="K66" s="10">
        <v>40</v>
      </c>
    </row>
    <row r="67" spans="2:11" x14ac:dyDescent="0.25">
      <c r="C67" t="s">
        <v>77</v>
      </c>
      <c r="D67">
        <v>1</v>
      </c>
      <c r="E67" s="1">
        <v>120</v>
      </c>
      <c r="F67" s="1">
        <f>(E67*D67)</f>
        <v>120</v>
      </c>
    </row>
    <row r="68" spans="2:11" x14ac:dyDescent="0.25">
      <c r="C68" t="s">
        <v>117</v>
      </c>
      <c r="D68">
        <v>1</v>
      </c>
      <c r="E68" s="1">
        <v>400</v>
      </c>
      <c r="F68" s="1">
        <f t="shared" ref="F68:F77" si="7">(E68*D68)</f>
        <v>400</v>
      </c>
    </row>
    <row r="69" spans="2:11" x14ac:dyDescent="0.25">
      <c r="C69" t="s">
        <v>83</v>
      </c>
      <c r="D69">
        <v>1</v>
      </c>
      <c r="E69" s="1">
        <v>35</v>
      </c>
      <c r="F69" s="1">
        <f t="shared" si="7"/>
        <v>35</v>
      </c>
    </row>
    <row r="70" spans="2:11" x14ac:dyDescent="0.25">
      <c r="C70" t="s">
        <v>104</v>
      </c>
      <c r="D70">
        <v>1</v>
      </c>
      <c r="E70" s="1">
        <v>100</v>
      </c>
      <c r="F70" s="1">
        <f t="shared" si="7"/>
        <v>100</v>
      </c>
    </row>
    <row r="71" spans="2:11" x14ac:dyDescent="0.25">
      <c r="C71" t="s">
        <v>78</v>
      </c>
      <c r="D71">
        <v>1</v>
      </c>
      <c r="E71" s="1">
        <v>650</v>
      </c>
      <c r="F71" s="1">
        <f t="shared" si="7"/>
        <v>650</v>
      </c>
    </row>
    <row r="72" spans="2:11" x14ac:dyDescent="0.25">
      <c r="C72" t="s">
        <v>79</v>
      </c>
      <c r="D72">
        <v>1</v>
      </c>
      <c r="E72" s="1">
        <v>800</v>
      </c>
      <c r="F72" s="1">
        <f t="shared" si="7"/>
        <v>800</v>
      </c>
    </row>
    <row r="73" spans="2:11" x14ac:dyDescent="0.25">
      <c r="C73" t="s">
        <v>80</v>
      </c>
      <c r="D73">
        <v>1</v>
      </c>
      <c r="E73" s="1">
        <v>1200</v>
      </c>
      <c r="F73" s="1">
        <f t="shared" si="7"/>
        <v>1200</v>
      </c>
    </row>
    <row r="74" spans="2:11" x14ac:dyDescent="0.25">
      <c r="C74" t="s">
        <v>81</v>
      </c>
      <c r="D74">
        <v>1</v>
      </c>
      <c r="E74" s="1">
        <v>200</v>
      </c>
      <c r="F74" s="1">
        <f t="shared" si="7"/>
        <v>200</v>
      </c>
    </row>
    <row r="75" spans="2:11" x14ac:dyDescent="0.25">
      <c r="C75" t="s">
        <v>133</v>
      </c>
      <c r="D75">
        <v>1</v>
      </c>
      <c r="E75" s="1">
        <v>100</v>
      </c>
      <c r="F75" s="1">
        <f t="shared" si="7"/>
        <v>100</v>
      </c>
    </row>
    <row r="76" spans="2:11" x14ac:dyDescent="0.25">
      <c r="C76" t="s">
        <v>134</v>
      </c>
      <c r="D76">
        <v>1</v>
      </c>
      <c r="E76" s="1">
        <v>20</v>
      </c>
      <c r="F76" s="1">
        <f t="shared" si="7"/>
        <v>20</v>
      </c>
    </row>
    <row r="77" spans="2:11" x14ac:dyDescent="0.25">
      <c r="C77" t="s">
        <v>82</v>
      </c>
      <c r="D77">
        <v>1</v>
      </c>
      <c r="E77" s="1">
        <v>100</v>
      </c>
      <c r="F77" s="1">
        <f t="shared" si="7"/>
        <v>100</v>
      </c>
    </row>
    <row r="78" spans="2:11" s="10" customFormat="1" x14ac:dyDescent="0.25">
      <c r="B78" s="10" t="s">
        <v>36</v>
      </c>
      <c r="E78" s="11"/>
      <c r="F78" s="11">
        <f>SUM(F79:F89)</f>
        <v>108400</v>
      </c>
      <c r="I78" s="10">
        <v>60</v>
      </c>
      <c r="J78" s="10">
        <v>32</v>
      </c>
      <c r="K78" s="10">
        <v>32</v>
      </c>
    </row>
    <row r="79" spans="2:11" x14ac:dyDescent="0.25">
      <c r="C79" t="s">
        <v>3</v>
      </c>
      <c r="D79">
        <v>1</v>
      </c>
      <c r="E79" s="1">
        <v>19000</v>
      </c>
      <c r="F79" s="1">
        <f t="shared" ref="F79:F87" si="8">(E79*D79)</f>
        <v>19000</v>
      </c>
    </row>
    <row r="80" spans="2:11" x14ac:dyDescent="0.25">
      <c r="C80" t="s">
        <v>26</v>
      </c>
      <c r="D80">
        <v>1</v>
      </c>
      <c r="E80" s="1">
        <v>1500</v>
      </c>
      <c r="F80" s="1">
        <f t="shared" si="8"/>
        <v>1500</v>
      </c>
      <c r="G80">
        <v>24</v>
      </c>
    </row>
    <row r="81" spans="1:11" x14ac:dyDescent="0.25">
      <c r="C81" t="s">
        <v>131</v>
      </c>
      <c r="D81">
        <v>1</v>
      </c>
      <c r="E81" s="1">
        <v>2500</v>
      </c>
      <c r="F81" s="1">
        <f t="shared" si="8"/>
        <v>2500</v>
      </c>
    </row>
    <row r="82" spans="1:11" x14ac:dyDescent="0.25">
      <c r="C82" t="s">
        <v>5</v>
      </c>
      <c r="D82">
        <v>1</v>
      </c>
      <c r="E82" s="1">
        <v>5500</v>
      </c>
      <c r="F82" s="1">
        <f t="shared" si="8"/>
        <v>5500</v>
      </c>
    </row>
    <row r="83" spans="1:11" x14ac:dyDescent="0.25">
      <c r="C83" t="s">
        <v>6</v>
      </c>
      <c r="D83">
        <v>1</v>
      </c>
      <c r="E83" s="1">
        <v>1100</v>
      </c>
      <c r="F83" s="1">
        <f t="shared" si="8"/>
        <v>1100</v>
      </c>
    </row>
    <row r="84" spans="1:11" x14ac:dyDescent="0.25">
      <c r="C84" t="s">
        <v>7</v>
      </c>
      <c r="D84">
        <v>1</v>
      </c>
      <c r="E84" s="1">
        <v>1100</v>
      </c>
      <c r="F84" s="1">
        <f t="shared" si="8"/>
        <v>1100</v>
      </c>
    </row>
    <row r="85" spans="1:11" ht="14.45" x14ac:dyDescent="0.3">
      <c r="C85" t="s">
        <v>27</v>
      </c>
      <c r="D85">
        <v>1</v>
      </c>
      <c r="E85" s="1">
        <v>28000</v>
      </c>
      <c r="F85" s="1">
        <f t="shared" si="8"/>
        <v>28000</v>
      </c>
    </row>
    <row r="86" spans="1:11" ht="14.45" x14ac:dyDescent="0.3">
      <c r="C86" t="s">
        <v>1</v>
      </c>
      <c r="D86">
        <v>1</v>
      </c>
      <c r="E86" s="1">
        <v>22000</v>
      </c>
      <c r="F86" s="1">
        <f t="shared" si="8"/>
        <v>22000</v>
      </c>
    </row>
    <row r="87" spans="1:11" ht="14.45" x14ac:dyDescent="0.3">
      <c r="C87" t="s">
        <v>2</v>
      </c>
      <c r="D87">
        <v>4</v>
      </c>
      <c r="E87" s="1">
        <v>2100</v>
      </c>
      <c r="F87" s="1">
        <f t="shared" si="8"/>
        <v>8400</v>
      </c>
    </row>
    <row r="88" spans="1:11" ht="14.45" x14ac:dyDescent="0.3">
      <c r="C88" t="s">
        <v>91</v>
      </c>
      <c r="D88">
        <v>6</v>
      </c>
      <c r="E88" s="1">
        <v>1550</v>
      </c>
      <c r="F88" s="1">
        <f>(E88*D88)</f>
        <v>9300</v>
      </c>
    </row>
    <row r="89" spans="1:11" ht="14.45" x14ac:dyDescent="0.3">
      <c r="C89" t="s">
        <v>29</v>
      </c>
      <c r="D89">
        <v>1</v>
      </c>
      <c r="E89" s="1">
        <v>10000</v>
      </c>
      <c r="F89" s="1">
        <f>(E89*D89)</f>
        <v>10000</v>
      </c>
      <c r="G89">
        <v>4</v>
      </c>
      <c r="I89">
        <v>9</v>
      </c>
      <c r="J89">
        <v>2</v>
      </c>
    </row>
    <row r="90" spans="1:11" s="7" customFormat="1" ht="14.45" x14ac:dyDescent="0.3">
      <c r="B90" s="7" t="s">
        <v>140</v>
      </c>
      <c r="E90" s="8"/>
      <c r="F90" s="8">
        <v>250</v>
      </c>
      <c r="G90" s="7">
        <v>27</v>
      </c>
      <c r="I90" s="7">
        <v>27</v>
      </c>
    </row>
    <row r="91" spans="1:11" s="7" customFormat="1" ht="14.45" x14ac:dyDescent="0.3">
      <c r="B91" s="7" t="s">
        <v>141</v>
      </c>
      <c r="E91" s="8"/>
      <c r="F91" s="8">
        <v>2000</v>
      </c>
      <c r="G91" s="7">
        <v>27</v>
      </c>
    </row>
    <row r="92" spans="1:11" s="12" customFormat="1" ht="14.45" x14ac:dyDescent="0.3">
      <c r="A92" s="12" t="s">
        <v>145</v>
      </c>
      <c r="E92" s="13"/>
      <c r="F92" s="13">
        <f>SUM(F93:F104)</f>
        <v>69920</v>
      </c>
    </row>
    <row r="93" spans="1:11" ht="14.45" x14ac:dyDescent="0.3">
      <c r="C93" t="s">
        <v>8</v>
      </c>
      <c r="F93" s="1">
        <v>50000</v>
      </c>
      <c r="G93">
        <v>20</v>
      </c>
      <c r="I93">
        <v>18</v>
      </c>
      <c r="J93">
        <v>27</v>
      </c>
      <c r="K93">
        <v>18</v>
      </c>
    </row>
    <row r="94" spans="1:11" ht="14.45" x14ac:dyDescent="0.3">
      <c r="C94" t="s">
        <v>23</v>
      </c>
      <c r="F94" s="1">
        <v>2500</v>
      </c>
      <c r="G94">
        <v>27</v>
      </c>
      <c r="I94">
        <v>18</v>
      </c>
      <c r="J94">
        <v>9</v>
      </c>
    </row>
    <row r="95" spans="1:11" ht="14.45" x14ac:dyDescent="0.3">
      <c r="C95" t="s">
        <v>24</v>
      </c>
      <c r="F95" s="1">
        <v>2500</v>
      </c>
      <c r="G95">
        <v>27</v>
      </c>
      <c r="I95">
        <v>18</v>
      </c>
      <c r="J95">
        <v>9</v>
      </c>
    </row>
    <row r="96" spans="1:11" ht="14.45" x14ac:dyDescent="0.3">
      <c r="C96" t="s">
        <v>146</v>
      </c>
      <c r="F96" s="1">
        <v>600</v>
      </c>
      <c r="I96">
        <v>27</v>
      </c>
      <c r="J96">
        <v>9</v>
      </c>
    </row>
    <row r="97" spans="1:11" ht="14.45" x14ac:dyDescent="0.3">
      <c r="C97" t="s">
        <v>33</v>
      </c>
      <c r="F97" s="1">
        <v>3500</v>
      </c>
      <c r="G97">
        <v>85</v>
      </c>
      <c r="J97">
        <v>27</v>
      </c>
    </row>
    <row r="98" spans="1:11" s="10" customFormat="1" ht="14.45" x14ac:dyDescent="0.3">
      <c r="B98" s="10" t="s">
        <v>11</v>
      </c>
      <c r="E98" s="11"/>
      <c r="F98" s="11">
        <f>SUM(F99:F104)</f>
        <v>5410</v>
      </c>
      <c r="G98" s="10">
        <v>24</v>
      </c>
      <c r="H98" s="10">
        <v>60</v>
      </c>
      <c r="I98" s="10">
        <v>27</v>
      </c>
      <c r="J98" s="10">
        <v>32</v>
      </c>
      <c r="K98" s="10">
        <v>32</v>
      </c>
    </row>
    <row r="99" spans="1:11" ht="14.45" x14ac:dyDescent="0.3">
      <c r="C99" t="s">
        <v>86</v>
      </c>
      <c r="D99">
        <v>1</v>
      </c>
      <c r="E99" s="1">
        <v>500</v>
      </c>
      <c r="F99" s="1">
        <f t="shared" ref="F99:F104" si="9">(E99*D99)</f>
        <v>500</v>
      </c>
    </row>
    <row r="100" spans="1:11" ht="14.45" x14ac:dyDescent="0.3">
      <c r="C100" t="s">
        <v>107</v>
      </c>
      <c r="D100">
        <v>2</v>
      </c>
      <c r="E100" s="1">
        <v>250</v>
      </c>
      <c r="F100" s="1">
        <f t="shared" si="9"/>
        <v>500</v>
      </c>
    </row>
    <row r="101" spans="1:11" ht="14.45" x14ac:dyDescent="0.3">
      <c r="C101" t="s">
        <v>104</v>
      </c>
      <c r="D101">
        <v>12</v>
      </c>
      <c r="E101" s="1">
        <v>80</v>
      </c>
      <c r="F101" s="1">
        <f t="shared" si="9"/>
        <v>960</v>
      </c>
    </row>
    <row r="102" spans="1:11" ht="14.45" x14ac:dyDescent="0.3">
      <c r="C102" t="s">
        <v>128</v>
      </c>
      <c r="D102">
        <v>1</v>
      </c>
      <c r="E102" s="1">
        <v>450</v>
      </c>
      <c r="F102" s="1">
        <f t="shared" si="9"/>
        <v>450</v>
      </c>
    </row>
    <row r="103" spans="1:11" ht="14.45" x14ac:dyDescent="0.3">
      <c r="C103" t="s">
        <v>109</v>
      </c>
      <c r="D103">
        <v>1</v>
      </c>
      <c r="E103" s="1">
        <v>2500</v>
      </c>
      <c r="F103" s="1">
        <f t="shared" si="9"/>
        <v>2500</v>
      </c>
    </row>
    <row r="104" spans="1:11" ht="14.45" x14ac:dyDescent="0.3">
      <c r="C104" t="s">
        <v>108</v>
      </c>
      <c r="D104">
        <v>1</v>
      </c>
      <c r="E104" s="1">
        <v>500</v>
      </c>
      <c r="F104" s="1">
        <f t="shared" si="9"/>
        <v>500</v>
      </c>
    </row>
    <row r="106" spans="1:11" s="4" customFormat="1" ht="14.45" x14ac:dyDescent="0.3">
      <c r="A106" s="5" t="s">
        <v>12</v>
      </c>
      <c r="B106" s="5"/>
      <c r="C106" s="5"/>
      <c r="D106" s="5"/>
      <c r="E106" s="6"/>
      <c r="F106" s="6">
        <f>SUM(F90+F91+F6+F92+F78+F66+F59+F43+F37+F36+F23+F16+F11+F5+F4)</f>
        <v>281902</v>
      </c>
      <c r="G106" s="5">
        <f>SUM(G3:G104)</f>
        <v>1245</v>
      </c>
      <c r="H106" s="5">
        <f>SUM(H3:H104)</f>
        <v>495</v>
      </c>
      <c r="I106" s="5">
        <f>SUM(I3:I104)</f>
        <v>488</v>
      </c>
      <c r="J106" s="5">
        <f>SUM(J3:J104)</f>
        <v>397</v>
      </c>
      <c r="K106" s="5">
        <f>SUM(K3:K104)</f>
        <v>323</v>
      </c>
    </row>
  </sheetData>
  <mergeCells count="1">
    <mergeCell ref="G1:K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topLeftCell="A32" workbookViewId="0">
      <selection activeCell="G61" sqref="G61"/>
    </sheetView>
  </sheetViews>
  <sheetFormatPr defaultRowHeight="15" x14ac:dyDescent="0.25"/>
  <cols>
    <col min="1" max="1" width="10" customWidth="1"/>
    <col min="2" max="2" width="31.7109375" customWidth="1"/>
    <col min="3" max="3" width="10.5703125" customWidth="1"/>
    <col min="4" max="4" width="10.5703125" style="1" customWidth="1"/>
    <col min="5" max="5" width="10.140625" style="1" bestFit="1" customWidth="1"/>
  </cols>
  <sheetData>
    <row r="1" spans="1:10" x14ac:dyDescent="0.25">
      <c r="A1" s="2" t="s">
        <v>14</v>
      </c>
      <c r="B1" s="2"/>
      <c r="C1" s="2"/>
      <c r="D1" s="3"/>
    </row>
    <row r="2" spans="1:10" x14ac:dyDescent="0.25">
      <c r="A2" s="2"/>
      <c r="B2" s="2"/>
      <c r="C2" s="2"/>
      <c r="D2" s="3"/>
      <c r="F2" s="26" t="s">
        <v>147</v>
      </c>
      <c r="G2" s="26"/>
      <c r="H2" s="26"/>
      <c r="I2" s="26"/>
      <c r="J2" s="26"/>
    </row>
    <row r="3" spans="1:10" x14ac:dyDescent="0.25">
      <c r="A3" t="s">
        <v>57</v>
      </c>
      <c r="B3" t="s">
        <v>56</v>
      </c>
      <c r="C3" t="s">
        <v>41</v>
      </c>
      <c r="D3" s="1" t="s">
        <v>58</v>
      </c>
      <c r="E3" s="1" t="s">
        <v>12</v>
      </c>
      <c r="F3" t="s">
        <v>93</v>
      </c>
      <c r="G3" t="s">
        <v>94</v>
      </c>
      <c r="H3" t="s">
        <v>95</v>
      </c>
      <c r="I3" t="s">
        <v>96</v>
      </c>
      <c r="J3" t="s">
        <v>97</v>
      </c>
    </row>
    <row r="4" spans="1:10" x14ac:dyDescent="0.25">
      <c r="A4" s="7" t="s">
        <v>15</v>
      </c>
      <c r="B4" s="7"/>
      <c r="C4" s="7"/>
      <c r="D4" s="8"/>
      <c r="E4" s="8">
        <f>SUM(E5)</f>
        <v>6000</v>
      </c>
      <c r="I4">
        <v>4</v>
      </c>
    </row>
    <row r="5" spans="1:10" x14ac:dyDescent="0.25">
      <c r="B5" t="s">
        <v>52</v>
      </c>
      <c r="C5">
        <v>4</v>
      </c>
      <c r="D5" s="1">
        <v>1500</v>
      </c>
      <c r="E5" s="1">
        <f>(D5*C5)</f>
        <v>6000</v>
      </c>
    </row>
    <row r="6" spans="1:10" x14ac:dyDescent="0.25">
      <c r="A6" s="7" t="s">
        <v>18</v>
      </c>
      <c r="B6" s="7"/>
      <c r="C6" s="7"/>
      <c r="D6" s="8"/>
      <c r="E6" s="8">
        <v>13000</v>
      </c>
      <c r="I6">
        <v>4</v>
      </c>
      <c r="J6">
        <v>4</v>
      </c>
    </row>
    <row r="7" spans="1:10" x14ac:dyDescent="0.25">
      <c r="B7" t="s">
        <v>53</v>
      </c>
      <c r="C7">
        <v>2</v>
      </c>
      <c r="D7" s="1">
        <v>7000</v>
      </c>
      <c r="E7" s="1">
        <f>(D7*C7)</f>
        <v>14000</v>
      </c>
      <c r="H7">
        <v>4</v>
      </c>
    </row>
    <row r="8" spans="1:10" x14ac:dyDescent="0.25">
      <c r="A8" s="7" t="s">
        <v>16</v>
      </c>
      <c r="B8" s="7"/>
      <c r="C8" s="7"/>
      <c r="D8" s="8"/>
      <c r="E8" s="8">
        <f>SUM(E9:E21)</f>
        <v>18125</v>
      </c>
      <c r="G8">
        <v>18</v>
      </c>
      <c r="I8">
        <v>24</v>
      </c>
    </row>
    <row r="9" spans="1:10" x14ac:dyDescent="0.25">
      <c r="B9" t="s">
        <v>40</v>
      </c>
      <c r="C9">
        <v>1</v>
      </c>
      <c r="D9" s="1">
        <v>2495</v>
      </c>
      <c r="E9" s="1">
        <f>(D9*C9)</f>
        <v>2495</v>
      </c>
    </row>
    <row r="10" spans="1:10" x14ac:dyDescent="0.25">
      <c r="B10" t="s">
        <v>42</v>
      </c>
      <c r="C10">
        <v>1</v>
      </c>
      <c r="D10" s="1">
        <v>1995</v>
      </c>
      <c r="E10" s="1">
        <f t="shared" ref="E10:E21" si="0">(D10*C10)</f>
        <v>1995</v>
      </c>
    </row>
    <row r="11" spans="1:10" x14ac:dyDescent="0.25">
      <c r="B11" t="s">
        <v>43</v>
      </c>
      <c r="C11">
        <v>1</v>
      </c>
      <c r="D11" s="1">
        <v>1995</v>
      </c>
      <c r="E11" s="1">
        <f t="shared" si="0"/>
        <v>1995</v>
      </c>
    </row>
    <row r="12" spans="1:10" x14ac:dyDescent="0.25">
      <c r="B12" t="s">
        <v>44</v>
      </c>
      <c r="C12">
        <v>3</v>
      </c>
      <c r="D12" s="1">
        <v>495</v>
      </c>
      <c r="E12" s="1">
        <f t="shared" si="0"/>
        <v>1485</v>
      </c>
    </row>
    <row r="13" spans="1:10" x14ac:dyDescent="0.25">
      <c r="B13" t="s">
        <v>45</v>
      </c>
      <c r="C13">
        <v>4</v>
      </c>
      <c r="D13" s="1">
        <v>495</v>
      </c>
      <c r="E13" s="1">
        <f t="shared" si="0"/>
        <v>1980</v>
      </c>
    </row>
    <row r="14" spans="1:10" x14ac:dyDescent="0.25">
      <c r="B14" t="s">
        <v>46</v>
      </c>
      <c r="C14">
        <v>3</v>
      </c>
      <c r="D14" s="1">
        <v>495</v>
      </c>
      <c r="E14" s="1">
        <f t="shared" si="0"/>
        <v>1485</v>
      </c>
    </row>
    <row r="15" spans="1:10" x14ac:dyDescent="0.25">
      <c r="B15" t="s">
        <v>72</v>
      </c>
      <c r="C15">
        <v>4</v>
      </c>
      <c r="D15" s="1">
        <v>85</v>
      </c>
      <c r="E15" s="1">
        <f t="shared" si="0"/>
        <v>340</v>
      </c>
    </row>
    <row r="16" spans="1:10" x14ac:dyDescent="0.25">
      <c r="B16" t="s">
        <v>47</v>
      </c>
      <c r="C16">
        <v>1</v>
      </c>
      <c r="D16" s="1">
        <v>115</v>
      </c>
      <c r="E16" s="1">
        <f t="shared" si="0"/>
        <v>115</v>
      </c>
    </row>
    <row r="17" spans="1:9" x14ac:dyDescent="0.25">
      <c r="B17" t="s">
        <v>48</v>
      </c>
      <c r="C17">
        <v>10</v>
      </c>
      <c r="D17" s="1">
        <v>85</v>
      </c>
      <c r="E17" s="1">
        <f t="shared" si="0"/>
        <v>850</v>
      </c>
    </row>
    <row r="18" spans="1:9" x14ac:dyDescent="0.25">
      <c r="B18" t="s">
        <v>49</v>
      </c>
      <c r="C18">
        <v>1</v>
      </c>
      <c r="D18" s="1">
        <v>1500</v>
      </c>
      <c r="E18" s="1">
        <f t="shared" si="0"/>
        <v>1500</v>
      </c>
    </row>
    <row r="19" spans="1:9" x14ac:dyDescent="0.25">
      <c r="B19" t="s">
        <v>50</v>
      </c>
      <c r="C19">
        <v>2</v>
      </c>
      <c r="D19" s="1">
        <v>695</v>
      </c>
      <c r="E19" s="1">
        <f t="shared" si="0"/>
        <v>1390</v>
      </c>
    </row>
    <row r="20" spans="1:9" x14ac:dyDescent="0.25">
      <c r="B20" t="s">
        <v>63</v>
      </c>
      <c r="C20">
        <v>1</v>
      </c>
      <c r="D20" s="1">
        <v>500</v>
      </c>
      <c r="E20" s="1">
        <f t="shared" si="0"/>
        <v>500</v>
      </c>
    </row>
    <row r="21" spans="1:9" x14ac:dyDescent="0.25">
      <c r="B21" t="s">
        <v>51</v>
      </c>
      <c r="C21">
        <v>1</v>
      </c>
      <c r="D21" s="1">
        <v>1995</v>
      </c>
      <c r="E21" s="1">
        <f t="shared" si="0"/>
        <v>1995</v>
      </c>
    </row>
    <row r="22" spans="1:9" x14ac:dyDescent="0.25">
      <c r="A22" s="7" t="s">
        <v>20</v>
      </c>
      <c r="B22" s="7"/>
      <c r="C22" s="7"/>
      <c r="D22" s="8"/>
      <c r="E22" s="8">
        <f>SUM(E23:E24)</f>
        <v>6500</v>
      </c>
      <c r="I22">
        <v>2</v>
      </c>
    </row>
    <row r="23" spans="1:9" x14ac:dyDescent="0.25">
      <c r="B23" t="s">
        <v>54</v>
      </c>
      <c r="C23">
        <v>3</v>
      </c>
      <c r="D23" s="1">
        <v>1500</v>
      </c>
      <c r="E23" s="1">
        <f>(D23*C23)</f>
        <v>4500</v>
      </c>
    </row>
    <row r="24" spans="1:9" x14ac:dyDescent="0.25">
      <c r="B24" t="s">
        <v>55</v>
      </c>
      <c r="C24">
        <v>4</v>
      </c>
      <c r="D24" s="1">
        <v>500</v>
      </c>
      <c r="E24" s="1">
        <f>(D24*C24)</f>
        <v>2000</v>
      </c>
    </row>
    <row r="25" spans="1:9" x14ac:dyDescent="0.25">
      <c r="A25" s="7" t="s">
        <v>19</v>
      </c>
      <c r="B25" s="7"/>
      <c r="C25" s="7"/>
      <c r="D25" s="8"/>
      <c r="E25" s="8">
        <f>SUM(E26:E28)</f>
        <v>12200</v>
      </c>
      <c r="I25">
        <v>80</v>
      </c>
    </row>
    <row r="26" spans="1:9" x14ac:dyDescent="0.25">
      <c r="B26" s="9" t="s">
        <v>71</v>
      </c>
      <c r="C26">
        <v>1</v>
      </c>
      <c r="D26" s="1">
        <v>500</v>
      </c>
      <c r="E26" s="1">
        <f>(D26*C26)</f>
        <v>500</v>
      </c>
      <c r="F26">
        <v>24</v>
      </c>
    </row>
    <row r="27" spans="1:9" x14ac:dyDescent="0.25">
      <c r="B27" t="s">
        <v>75</v>
      </c>
      <c r="C27">
        <v>6</v>
      </c>
      <c r="D27" s="1">
        <v>1250</v>
      </c>
      <c r="E27" s="1">
        <f t="shared" ref="E27:E28" si="1">(D27*C27)</f>
        <v>7500</v>
      </c>
    </row>
    <row r="28" spans="1:9" x14ac:dyDescent="0.25">
      <c r="B28" t="s">
        <v>76</v>
      </c>
      <c r="C28">
        <v>2</v>
      </c>
      <c r="D28" s="1">
        <v>2100</v>
      </c>
      <c r="E28" s="1">
        <f t="shared" si="1"/>
        <v>4200</v>
      </c>
    </row>
    <row r="29" spans="1:9" x14ac:dyDescent="0.25">
      <c r="A29" s="7" t="s">
        <v>17</v>
      </c>
      <c r="B29" s="7"/>
      <c r="C29" s="7"/>
      <c r="D29" s="8"/>
      <c r="E29" s="8">
        <f>SUM(E30:E33)</f>
        <v>6950</v>
      </c>
      <c r="I29">
        <v>40</v>
      </c>
    </row>
    <row r="30" spans="1:9" x14ac:dyDescent="0.25">
      <c r="B30" t="s">
        <v>64</v>
      </c>
      <c r="C30">
        <v>3</v>
      </c>
      <c r="D30" s="1">
        <v>1700</v>
      </c>
      <c r="E30" s="1">
        <f>(D30*C30)</f>
        <v>5100</v>
      </c>
    </row>
    <row r="31" spans="1:9" x14ac:dyDescent="0.25">
      <c r="B31" t="s">
        <v>65</v>
      </c>
      <c r="C31">
        <v>5</v>
      </c>
      <c r="D31" s="1">
        <v>120</v>
      </c>
      <c r="E31" s="1">
        <f t="shared" ref="E31:E33" si="2">(D31*C31)</f>
        <v>600</v>
      </c>
    </row>
    <row r="32" spans="1:9" x14ac:dyDescent="0.25">
      <c r="B32" t="s">
        <v>74</v>
      </c>
      <c r="C32">
        <v>1</v>
      </c>
      <c r="D32" s="1">
        <v>750</v>
      </c>
      <c r="E32" s="1">
        <f t="shared" si="2"/>
        <v>750</v>
      </c>
    </row>
    <row r="33" spans="1:10" x14ac:dyDescent="0.25">
      <c r="B33" t="s">
        <v>63</v>
      </c>
      <c r="C33">
        <v>1</v>
      </c>
      <c r="D33" s="1">
        <v>500</v>
      </c>
      <c r="E33" s="1">
        <f t="shared" si="2"/>
        <v>500</v>
      </c>
    </row>
    <row r="34" spans="1:10" x14ac:dyDescent="0.25">
      <c r="A34" s="7" t="s">
        <v>22</v>
      </c>
      <c r="B34" s="7"/>
      <c r="C34" s="7"/>
      <c r="D34" s="8"/>
      <c r="E34" s="8">
        <f>SUM(E35:E41)</f>
        <v>9047</v>
      </c>
      <c r="I34">
        <v>18</v>
      </c>
      <c r="J34">
        <v>40</v>
      </c>
    </row>
    <row r="35" spans="1:10" x14ac:dyDescent="0.25">
      <c r="B35" s="9" t="s">
        <v>66</v>
      </c>
      <c r="C35">
        <v>1</v>
      </c>
      <c r="D35" s="1">
        <v>250</v>
      </c>
      <c r="E35" s="1">
        <f>(D35*C35)</f>
        <v>250</v>
      </c>
      <c r="F35">
        <v>4</v>
      </c>
      <c r="G35">
        <v>40</v>
      </c>
    </row>
    <row r="36" spans="1:10" x14ac:dyDescent="0.25">
      <c r="B36" t="s">
        <v>67</v>
      </c>
      <c r="C36">
        <v>2</v>
      </c>
      <c r="D36" s="1">
        <v>125</v>
      </c>
      <c r="E36" s="1">
        <f t="shared" ref="E36:E49" si="3">(D36*C36)</f>
        <v>250</v>
      </c>
    </row>
    <row r="37" spans="1:10" x14ac:dyDescent="0.25">
      <c r="B37" t="s">
        <v>68</v>
      </c>
      <c r="C37">
        <v>1</v>
      </c>
      <c r="D37" s="1">
        <v>3116</v>
      </c>
      <c r="E37" s="1">
        <f t="shared" si="3"/>
        <v>3116</v>
      </c>
    </row>
    <row r="38" spans="1:10" x14ac:dyDescent="0.25">
      <c r="B38" t="s">
        <v>69</v>
      </c>
      <c r="C38">
        <v>1</v>
      </c>
      <c r="D38" s="1">
        <v>1250</v>
      </c>
      <c r="E38" s="1">
        <f t="shared" si="3"/>
        <v>1250</v>
      </c>
    </row>
    <row r="39" spans="1:10" x14ac:dyDescent="0.25">
      <c r="B39" t="s">
        <v>92</v>
      </c>
      <c r="C39">
        <v>1</v>
      </c>
      <c r="D39" s="1">
        <v>2870</v>
      </c>
      <c r="E39" s="1">
        <f t="shared" si="3"/>
        <v>2870</v>
      </c>
    </row>
    <row r="40" spans="1:10" x14ac:dyDescent="0.25">
      <c r="B40" t="s">
        <v>70</v>
      </c>
      <c r="C40">
        <v>1</v>
      </c>
      <c r="D40" s="1">
        <v>811</v>
      </c>
      <c r="E40" s="1">
        <f t="shared" si="3"/>
        <v>811</v>
      </c>
    </row>
    <row r="41" spans="1:10" x14ac:dyDescent="0.25">
      <c r="B41" t="s">
        <v>62</v>
      </c>
      <c r="C41">
        <v>1</v>
      </c>
      <c r="D41" s="1">
        <v>500</v>
      </c>
      <c r="E41" s="1">
        <f t="shared" si="3"/>
        <v>500</v>
      </c>
    </row>
    <row r="42" spans="1:10" s="7" customFormat="1" ht="14.45" x14ac:dyDescent="0.3">
      <c r="A42" s="7" t="s">
        <v>148</v>
      </c>
      <c r="D42" s="8"/>
      <c r="E42" s="8">
        <f>SUM(E43:E49)</f>
        <v>3975</v>
      </c>
      <c r="G42" s="7">
        <v>36</v>
      </c>
      <c r="J42" s="7">
        <v>18</v>
      </c>
    </row>
    <row r="43" spans="1:10" ht="14.45" x14ac:dyDescent="0.3">
      <c r="B43" t="s">
        <v>149</v>
      </c>
      <c r="C43">
        <v>1</v>
      </c>
      <c r="D43" s="1">
        <v>1000</v>
      </c>
      <c r="E43" s="1">
        <f t="shared" si="3"/>
        <v>1000</v>
      </c>
    </row>
    <row r="44" spans="1:10" ht="14.45" x14ac:dyDescent="0.3">
      <c r="B44" t="s">
        <v>150</v>
      </c>
      <c r="C44">
        <v>2</v>
      </c>
      <c r="D44" s="1">
        <v>500</v>
      </c>
      <c r="E44" s="1">
        <f t="shared" si="3"/>
        <v>1000</v>
      </c>
    </row>
    <row r="45" spans="1:10" ht="14.45" x14ac:dyDescent="0.3">
      <c r="B45" t="s">
        <v>151</v>
      </c>
      <c r="C45">
        <v>2</v>
      </c>
      <c r="D45" s="1">
        <v>500</v>
      </c>
      <c r="E45" s="1">
        <f t="shared" si="3"/>
        <v>1000</v>
      </c>
    </row>
    <row r="46" spans="1:10" ht="14.45" x14ac:dyDescent="0.3">
      <c r="B46" t="s">
        <v>21</v>
      </c>
      <c r="C46">
        <v>1</v>
      </c>
      <c r="D46" s="1">
        <v>200</v>
      </c>
      <c r="E46" s="1">
        <f t="shared" si="3"/>
        <v>200</v>
      </c>
    </row>
    <row r="47" spans="1:10" ht="14.45" x14ac:dyDescent="0.3">
      <c r="B47" t="s">
        <v>154</v>
      </c>
      <c r="C47">
        <v>1</v>
      </c>
      <c r="D47" s="1">
        <v>275</v>
      </c>
      <c r="E47" s="1">
        <f t="shared" si="3"/>
        <v>275</v>
      </c>
    </row>
    <row r="48" spans="1:10" ht="14.45" x14ac:dyDescent="0.3">
      <c r="B48" t="s">
        <v>153</v>
      </c>
      <c r="C48">
        <v>1</v>
      </c>
      <c r="D48" s="1">
        <v>250</v>
      </c>
      <c r="E48" s="1">
        <f t="shared" si="3"/>
        <v>250</v>
      </c>
    </row>
    <row r="49" spans="1:10" ht="14.45" x14ac:dyDescent="0.3">
      <c r="B49" t="s">
        <v>152</v>
      </c>
      <c r="C49">
        <v>1</v>
      </c>
      <c r="D49" s="1">
        <v>250</v>
      </c>
      <c r="E49" s="1">
        <f t="shared" si="3"/>
        <v>250</v>
      </c>
    </row>
    <row r="50" spans="1:10" ht="14.45" x14ac:dyDescent="0.3">
      <c r="A50" s="7" t="s">
        <v>59</v>
      </c>
      <c r="B50" s="7"/>
      <c r="C50" s="7"/>
      <c r="D50" s="8"/>
      <c r="E50" s="8">
        <f>SUM(E51:E54)</f>
        <v>9200</v>
      </c>
      <c r="J50">
        <v>32</v>
      </c>
    </row>
    <row r="51" spans="1:10" ht="14.45" x14ac:dyDescent="0.3">
      <c r="B51" t="s">
        <v>60</v>
      </c>
      <c r="C51">
        <v>8</v>
      </c>
      <c r="D51" s="1">
        <v>300</v>
      </c>
      <c r="E51" s="1">
        <f>(D51*C51)</f>
        <v>2400</v>
      </c>
    </row>
    <row r="52" spans="1:10" ht="14.45" x14ac:dyDescent="0.3">
      <c r="B52" t="s">
        <v>61</v>
      </c>
      <c r="C52">
        <v>3</v>
      </c>
      <c r="D52" s="1">
        <v>1200</v>
      </c>
      <c r="E52" s="1">
        <f t="shared" ref="E52:E54" si="4">(D52*C52)</f>
        <v>3600</v>
      </c>
      <c r="I52">
        <v>8</v>
      </c>
    </row>
    <row r="53" spans="1:10" ht="14.45" x14ac:dyDescent="0.3">
      <c r="B53" t="s">
        <v>62</v>
      </c>
      <c r="C53">
        <v>4</v>
      </c>
      <c r="D53" s="1">
        <v>500</v>
      </c>
      <c r="E53" s="1">
        <f t="shared" si="4"/>
        <v>2000</v>
      </c>
    </row>
    <row r="54" spans="1:10" ht="14.45" x14ac:dyDescent="0.3">
      <c r="B54" s="9" t="s">
        <v>73</v>
      </c>
      <c r="C54">
        <v>4</v>
      </c>
      <c r="D54" s="1">
        <v>300</v>
      </c>
      <c r="E54" s="1">
        <f t="shared" si="4"/>
        <v>1200</v>
      </c>
      <c r="F54">
        <v>24</v>
      </c>
      <c r="G54">
        <v>24</v>
      </c>
      <c r="J54">
        <v>4</v>
      </c>
    </row>
    <row r="55" spans="1:10" ht="14.45" x14ac:dyDescent="0.3">
      <c r="A55" s="5" t="s">
        <v>12</v>
      </c>
      <c r="B55" s="5"/>
      <c r="C55" s="5"/>
      <c r="D55" s="6"/>
      <c r="E55" s="6">
        <f>SUM(E42+E4+E6+E8+E22+E25+E29+E34+E50)</f>
        <v>84997</v>
      </c>
      <c r="F55" s="4">
        <f>SUM(F4:F54)</f>
        <v>52</v>
      </c>
      <c r="G55" s="4">
        <f t="shared" ref="G55:J55" si="5">SUM(G4:G54)</f>
        <v>118</v>
      </c>
      <c r="H55" s="4">
        <f t="shared" si="5"/>
        <v>4</v>
      </c>
      <c r="I55" s="4">
        <f t="shared" si="5"/>
        <v>180</v>
      </c>
      <c r="J55" s="4">
        <f t="shared" si="5"/>
        <v>98</v>
      </c>
    </row>
  </sheetData>
  <mergeCells count="1">
    <mergeCell ref="F2:J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E20" sqref="E20"/>
    </sheetView>
  </sheetViews>
  <sheetFormatPr defaultRowHeight="15" x14ac:dyDescent="0.25"/>
  <cols>
    <col min="1" max="1" width="24.5703125" customWidth="1"/>
    <col min="2" max="2" width="11.140625" style="1" customWidth="1"/>
  </cols>
  <sheetData>
    <row r="1" spans="1:7" x14ac:dyDescent="0.25">
      <c r="A1" s="2" t="s">
        <v>144</v>
      </c>
    </row>
    <row r="2" spans="1:7" x14ac:dyDescent="0.25">
      <c r="A2" t="s">
        <v>57</v>
      </c>
      <c r="C2" t="s">
        <v>93</v>
      </c>
      <c r="D2" t="s">
        <v>94</v>
      </c>
      <c r="E2" t="s">
        <v>95</v>
      </c>
      <c r="F2" t="s">
        <v>96</v>
      </c>
      <c r="G2" t="s">
        <v>97</v>
      </c>
    </row>
    <row r="3" spans="1:7" x14ac:dyDescent="0.25">
      <c r="A3" t="s">
        <v>13</v>
      </c>
      <c r="B3" s="1">
        <v>47000</v>
      </c>
      <c r="F3">
        <v>18</v>
      </c>
      <c r="G3">
        <v>18</v>
      </c>
    </row>
    <row r="4" spans="1:7" x14ac:dyDescent="0.25">
      <c r="A4" t="s">
        <v>155</v>
      </c>
      <c r="D4">
        <v>40</v>
      </c>
      <c r="F4">
        <v>40</v>
      </c>
      <c r="G4">
        <v>40</v>
      </c>
    </row>
    <row r="5" spans="1:7" x14ac:dyDescent="0.25">
      <c r="A5" t="s">
        <v>143</v>
      </c>
      <c r="B5" s="1">
        <v>35000</v>
      </c>
      <c r="F5">
        <v>18</v>
      </c>
    </row>
    <row r="7" spans="1:7" s="5" customFormat="1" x14ac:dyDescent="0.25">
      <c r="A7" s="5" t="s">
        <v>12</v>
      </c>
      <c r="B7" s="6">
        <f>SUM(B3:B5)</f>
        <v>82000</v>
      </c>
      <c r="D7" s="5">
        <f>SUM(D3:D5)</f>
        <v>40</v>
      </c>
      <c r="F7" s="5">
        <f>SUM(F3:F5)</f>
        <v>76</v>
      </c>
      <c r="G7" s="5">
        <f>SUM(G3:G5)</f>
        <v>58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E28" sqref="E28"/>
    </sheetView>
  </sheetViews>
  <sheetFormatPr defaultRowHeight="15" x14ac:dyDescent="0.25"/>
  <cols>
    <col min="2" max="2" width="0" hidden="1" customWidth="1"/>
    <col min="3" max="3" width="23.42578125" customWidth="1"/>
  </cols>
  <sheetData>
    <row r="1" spans="1:3" x14ac:dyDescent="0.3">
      <c r="A1" t="s">
        <v>159</v>
      </c>
      <c r="C1" t="s">
        <v>158</v>
      </c>
    </row>
    <row r="3" spans="1:3" x14ac:dyDescent="0.3">
      <c r="A3" t="s">
        <v>97</v>
      </c>
      <c r="B3">
        <v>81.178200000000004</v>
      </c>
      <c r="C3" s="17">
        <f>B3*1.03*1.58</f>
        <v>132.10940268000002</v>
      </c>
    </row>
    <row r="4" spans="1:3" x14ac:dyDescent="0.3">
      <c r="A4" t="s">
        <v>96</v>
      </c>
      <c r="B4">
        <v>80.431899999999999</v>
      </c>
      <c r="C4" s="17">
        <f>B4*1.03*1.58</f>
        <v>130.89487406000001</v>
      </c>
    </row>
    <row r="5" spans="1:3" x14ac:dyDescent="0.3">
      <c r="A5" t="s">
        <v>93</v>
      </c>
      <c r="B5">
        <v>47.930700000000002</v>
      </c>
      <c r="C5" s="17">
        <f>B5*1.03*1.58</f>
        <v>78.002421180000013</v>
      </c>
    </row>
    <row r="6" spans="1:3" x14ac:dyDescent="0.3">
      <c r="A6" t="s">
        <v>156</v>
      </c>
      <c r="B6">
        <v>47.323999999999998</v>
      </c>
      <c r="C6" s="17">
        <f>B6*1.03*1.58</f>
        <v>77.015077599999998</v>
      </c>
    </row>
    <row r="7" spans="1:3" x14ac:dyDescent="0.3">
      <c r="A7" t="s">
        <v>157</v>
      </c>
      <c r="B7">
        <v>48.79</v>
      </c>
      <c r="C7" s="17">
        <f>B7*1.03</f>
        <v>50.253700000000002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Totals</vt:lpstr>
      <vt:lpstr>ROV </vt:lpstr>
      <vt:lpstr>Top side gear</vt:lpstr>
      <vt:lpstr>Additional Items</vt:lpstr>
      <vt:lpstr>Labor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Dale Graves</dc:creator>
  <cp:lastModifiedBy>Dale Graves</cp:lastModifiedBy>
  <dcterms:created xsi:type="dcterms:W3CDTF">2017-03-13T18:41:35Z</dcterms:created>
  <dcterms:modified xsi:type="dcterms:W3CDTF">2017-10-11T18:30:55Z</dcterms:modified>
</cp:coreProperties>
</file>