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lectrical\PowerBudgets\"/>
    </mc:Choice>
  </mc:AlternateContent>
  <bookViews>
    <workbookView xWindow="0" yWindow="195" windowWidth="22995" windowHeight="9720"/>
  </bookViews>
  <sheets>
    <sheet name="MiniROV" sheetId="1" r:id="rId1"/>
    <sheet name="Umbilical Calculations" sheetId="2" r:id="rId2"/>
    <sheet name="Smart Clump" sheetId="4" r:id="rId3"/>
    <sheet name="MiniROV budget formatted" sheetId="5" r:id="rId4"/>
    <sheet name="Smart Clump Formatted" sheetId="6" r:id="rId5"/>
    <sheet name="Sheet1" sheetId="7" r:id="rId6"/>
  </sheets>
  <calcPr calcId="162913"/>
</workbook>
</file>

<file path=xl/calcChain.xml><?xml version="1.0" encoding="utf-8"?>
<calcChain xmlns="http://schemas.openxmlformats.org/spreadsheetml/2006/main">
  <c r="F18" i="6" l="1"/>
  <c r="G18" i="6" s="1"/>
  <c r="G19" i="6" s="1"/>
  <c r="F15" i="6"/>
  <c r="G15" i="6" s="1"/>
  <c r="F14" i="6"/>
  <c r="G14" i="6" s="1"/>
  <c r="F13" i="6"/>
  <c r="G13" i="6" s="1"/>
  <c r="F10" i="6"/>
  <c r="G10" i="6" s="1"/>
  <c r="F9" i="6"/>
  <c r="G9" i="6" s="1"/>
  <c r="F8" i="6"/>
  <c r="G8" i="6" s="1"/>
  <c r="F7" i="6"/>
  <c r="G7" i="6" s="1"/>
  <c r="F6" i="6"/>
  <c r="G6" i="6" s="1"/>
  <c r="F5" i="6"/>
  <c r="G5" i="6" s="1"/>
  <c r="F4" i="6"/>
  <c r="G4" i="6" s="1"/>
  <c r="F3" i="6"/>
  <c r="G3" i="6" s="1"/>
  <c r="E17" i="5"/>
  <c r="E16" i="5"/>
  <c r="E15" i="5"/>
  <c r="E14" i="5"/>
  <c r="E5" i="5"/>
  <c r="G5" i="5" s="1"/>
  <c r="E3" i="5"/>
  <c r="G3" i="5" s="1"/>
  <c r="E2" i="5"/>
  <c r="G2" i="5" s="1"/>
  <c r="D28" i="4"/>
  <c r="J34" i="1"/>
  <c r="F37" i="1"/>
  <c r="G37" i="1" s="1"/>
  <c r="K14" i="4"/>
  <c r="K4" i="4"/>
  <c r="K5" i="4" s="1"/>
  <c r="F20" i="4"/>
  <c r="G20" i="4" s="1"/>
  <c r="G21" i="4" s="1"/>
  <c r="F10" i="4"/>
  <c r="G10" i="4" s="1"/>
  <c r="F9" i="4"/>
  <c r="G9" i="4" s="1"/>
  <c r="F16" i="4"/>
  <c r="G16" i="4" s="1"/>
  <c r="F15" i="4"/>
  <c r="G15" i="4" s="1"/>
  <c r="F14" i="4"/>
  <c r="G14" i="4" s="1"/>
  <c r="F8" i="4"/>
  <c r="G8" i="4" s="1"/>
  <c r="F7" i="4"/>
  <c r="G7" i="4" s="1"/>
  <c r="F6" i="4"/>
  <c r="G6" i="4" s="1"/>
  <c r="F5" i="4"/>
  <c r="G5" i="4" s="1"/>
  <c r="F4" i="4"/>
  <c r="G4" i="4" s="1"/>
  <c r="F3" i="4"/>
  <c r="G3" i="4" s="1"/>
  <c r="G11" i="6" l="1"/>
  <c r="G16" i="6"/>
  <c r="G20" i="6" s="1"/>
  <c r="G21" i="6" s="1"/>
  <c r="G7" i="5"/>
  <c r="G8" i="5" s="1"/>
  <c r="K10" i="4"/>
  <c r="K11" i="4" s="1"/>
  <c r="K12" i="4" s="1"/>
  <c r="K6" i="4"/>
  <c r="G17" i="4"/>
  <c r="G11" i="4"/>
  <c r="G23" i="4" l="1"/>
  <c r="G24" i="4" s="1"/>
  <c r="B27" i="4" s="1"/>
  <c r="K13" i="4"/>
  <c r="B29" i="4"/>
  <c r="F8" i="1" l="1"/>
  <c r="G8" i="1"/>
  <c r="F32" i="1" l="1"/>
  <c r="G32" i="1"/>
  <c r="F31" i="1"/>
  <c r="G31" i="1"/>
  <c r="F23" i="1"/>
  <c r="G23" i="1" s="1"/>
  <c r="F14" i="1"/>
  <c r="G14" i="1" s="1"/>
  <c r="F13" i="1"/>
  <c r="G13" i="1"/>
  <c r="F15" i="1"/>
  <c r="G15" i="1"/>
  <c r="F7" i="1"/>
  <c r="G7" i="1" s="1"/>
  <c r="F6" i="1"/>
  <c r="G6" i="1" s="1"/>
  <c r="F3" i="1"/>
  <c r="G3" i="1"/>
  <c r="F4" i="1"/>
  <c r="G4" i="1" s="1"/>
  <c r="F5" i="1"/>
  <c r="G5" i="1" s="1"/>
  <c r="F9" i="1"/>
  <c r="G9" i="1" s="1"/>
  <c r="F19" i="1"/>
  <c r="G19" i="1"/>
  <c r="F20" i="1"/>
  <c r="G20" i="1" s="1"/>
  <c r="F21" i="1"/>
  <c r="G21" i="1"/>
  <c r="F22" i="1"/>
  <c r="G22" i="1"/>
  <c r="F24" i="1"/>
  <c r="G24" i="1" s="1"/>
  <c r="F25" i="1"/>
  <c r="G25" i="1"/>
  <c r="F26" i="1"/>
  <c r="G26" i="1"/>
  <c r="F27" i="1"/>
  <c r="G27" i="1" s="1"/>
  <c r="F28" i="1"/>
  <c r="G28" i="1"/>
  <c r="F29" i="1"/>
  <c r="G29" i="1"/>
  <c r="F30" i="1"/>
  <c r="G30" i="1" s="1"/>
  <c r="F33" i="1"/>
  <c r="G33" i="1" s="1"/>
  <c r="F36" i="1"/>
  <c r="G36" i="1"/>
  <c r="B27" i="2"/>
  <c r="B32" i="2" s="1"/>
  <c r="B33" i="2" s="1"/>
  <c r="B34" i="2" s="1"/>
  <c r="B35" i="2" s="1"/>
  <c r="B9" i="2"/>
  <c r="B10" i="2" s="1"/>
  <c r="B26" i="2"/>
  <c r="B36" i="2"/>
  <c r="B28" i="2"/>
  <c r="B18" i="2"/>
  <c r="B8" i="2"/>
  <c r="B14" i="2" l="1"/>
  <c r="B15" i="2" s="1"/>
  <c r="B16" i="2" s="1"/>
  <c r="B17" i="2" s="1"/>
  <c r="I38" i="1"/>
  <c r="J36" i="1"/>
  <c r="J38" i="1" s="1"/>
  <c r="I10" i="1"/>
  <c r="J10" i="1" s="1"/>
  <c r="J17" i="1"/>
  <c r="I17" i="1"/>
  <c r="I34" i="1"/>
  <c r="G40" i="1"/>
  <c r="J42" i="1" l="1"/>
  <c r="J43" i="1" s="1"/>
  <c r="G41" i="1"/>
  <c r="B26" i="4" s="1"/>
  <c r="B28" i="4" s="1"/>
  <c r="B30" i="4" s="1"/>
</calcChain>
</file>

<file path=xl/sharedStrings.xml><?xml version="1.0" encoding="utf-8"?>
<sst xmlns="http://schemas.openxmlformats.org/spreadsheetml/2006/main" count="427" uniqueCount="165">
  <si>
    <t>SOUTH BAY</t>
  </si>
  <si>
    <t>Tether length</t>
  </si>
  <si>
    <t>m</t>
  </si>
  <si>
    <t>13 AWG conductor resistance</t>
  </si>
  <si>
    <t>Ohms/km</t>
  </si>
  <si>
    <t xml:space="preserve">3 pair 13 AWG </t>
  </si>
  <si>
    <t>total resistance for round trip</t>
  </si>
  <si>
    <t>Ohms</t>
  </si>
  <si>
    <t>A</t>
  </si>
  <si>
    <t>topside voltage</t>
  </si>
  <si>
    <t>V</t>
  </si>
  <si>
    <t>Watts</t>
  </si>
  <si>
    <t>power on deck</t>
  </si>
  <si>
    <t>1700 m tether calculated based on specs</t>
  </si>
  <si>
    <t>Max Safe Current for 13 AWG conductor</t>
  </si>
  <si>
    <t>Current to vehicle</t>
  </si>
  <si>
    <t>drop in cable @ specified current</t>
  </si>
  <si>
    <t>Voltage @ veh for specified current</t>
  </si>
  <si>
    <t>power @veh for specified current</t>
  </si>
  <si>
    <t>power after converters (assume 85% efficiency)</t>
  </si>
  <si>
    <t>actual current peaks at 7 A</t>
  </si>
  <si>
    <t>load</t>
  </si>
  <si>
    <t>Man./Model</t>
  </si>
  <si>
    <t>qnty</t>
  </si>
  <si>
    <t>voltage (Volts)</t>
  </si>
  <si>
    <t>current (Amps)</t>
  </si>
  <si>
    <t>Total power</t>
  </si>
  <si>
    <t>duty cycle (% ON)</t>
  </si>
  <si>
    <t>Notes</t>
  </si>
  <si>
    <t>Heading</t>
  </si>
  <si>
    <t>PSN ForceField TCM</t>
  </si>
  <si>
    <t>less than 20 mA typical</t>
  </si>
  <si>
    <t>Fiber Mux</t>
  </si>
  <si>
    <t>Focal 20907</t>
  </si>
  <si>
    <t>&lt;5Watts typical on each end</t>
  </si>
  <si>
    <t>5V Power Sum</t>
  </si>
  <si>
    <t>CTD</t>
  </si>
  <si>
    <t>FSI micro-CTD</t>
  </si>
  <si>
    <t>Color Pencil Cam</t>
  </si>
  <si>
    <t>Insite Tritech Nova</t>
  </si>
  <si>
    <t>12V Power Sum</t>
  </si>
  <si>
    <t>Sonar</t>
  </si>
  <si>
    <t>Imagenex 881A</t>
  </si>
  <si>
    <t>Power listed as &lt;5W</t>
  </si>
  <si>
    <t>B&amp;W Camera</t>
  </si>
  <si>
    <t>Insite Tritech IT-1000</t>
  </si>
  <si>
    <t>15-30V in, 150 mA typical</t>
  </si>
  <si>
    <t>Check the current draw on bench</t>
  </si>
  <si>
    <t>Tilt motor</t>
  </si>
  <si>
    <t>MBARI stock</t>
  </si>
  <si>
    <t>Manipulator</t>
  </si>
  <si>
    <t>24V Power Sum</t>
  </si>
  <si>
    <t>Thrusters</t>
  </si>
  <si>
    <t xml:space="preserve">Cleveland Mtr </t>
  </si>
  <si>
    <t>48V Power Sum</t>
  </si>
  <si>
    <t>Total Power</t>
  </si>
  <si>
    <t>Total Power- PreConverter</t>
  </si>
  <si>
    <t>At 85% eff</t>
  </si>
  <si>
    <t>Resistance for 2 way travel, also this is multiplied by 1.065 to take into account extra distance for lay angle</t>
  </si>
  <si>
    <t>2.44 Ohms/1000 ft specified by manufacturer</t>
  </si>
  <si>
    <t>1700 m tether calculated based on acceptance testing</t>
  </si>
  <si>
    <t>2.31 Ohms/1000 ft specified by manufacturer</t>
  </si>
  <si>
    <t xml:space="preserve"> </t>
  </si>
  <si>
    <t>+5V</t>
  </si>
  <si>
    <t>Serial Expansion</t>
  </si>
  <si>
    <t>Focal 907-SER</t>
  </si>
  <si>
    <t>0.75A typ, 1.5A max</t>
  </si>
  <si>
    <t>Rattler</t>
  </si>
  <si>
    <t>+12V</t>
  </si>
  <si>
    <t>+24V</t>
  </si>
  <si>
    <t>DSPL Multi-SeaLite</t>
  </si>
  <si>
    <t>DVL</t>
  </si>
  <si>
    <t>ECA ARM-5E</t>
  </si>
  <si>
    <t>Wago stack</t>
  </si>
  <si>
    <t>measured 2/6/13</t>
  </si>
  <si>
    <t>HD Cam</t>
  </si>
  <si>
    <t>Science Port</t>
  </si>
  <si>
    <t>+48V</t>
  </si>
  <si>
    <t>Thrusters fused at 10A but draw much less current</t>
  </si>
  <si>
    <t>power per unit (watts)</t>
  </si>
  <si>
    <t>Controller</t>
  </si>
  <si>
    <t>Science port</t>
  </si>
  <si>
    <t>GigE-Fiber</t>
  </si>
  <si>
    <t>Focal Dual GigE</t>
  </si>
  <si>
    <t>Humidity Sensor</t>
  </si>
  <si>
    <t>Lasers</t>
  </si>
  <si>
    <t>OIS Model 400-37</t>
  </si>
  <si>
    <t>TE connectivity HM1520</t>
  </si>
  <si>
    <t>Lights (Mains)</t>
  </si>
  <si>
    <t>Rowe RTDP1200DR</t>
  </si>
  <si>
    <t>4W typical power not peak</t>
  </si>
  <si>
    <t>Lights (Secondary)</t>
  </si>
  <si>
    <t>Insite Pacific MiniZeus II</t>
  </si>
  <si>
    <t>300 mA nominal current</t>
  </si>
  <si>
    <t>5A max current</t>
  </si>
  <si>
    <t>Crydom SSC800-25-24</t>
  </si>
  <si>
    <t>HV Solid state relays</t>
  </si>
  <si>
    <t xml:space="preserve"> +24V Relays</t>
  </si>
  <si>
    <t>Crydom CMXE100D10</t>
  </si>
  <si>
    <t>Depth sensor</t>
  </si>
  <si>
    <t>Valeport ultra-p?</t>
  </si>
  <si>
    <t>Suction sampler</t>
  </si>
  <si>
    <t>HD Camera</t>
  </si>
  <si>
    <t>Light</t>
  </si>
  <si>
    <t>Tilt</t>
  </si>
  <si>
    <t>MBARI</t>
  </si>
  <si>
    <t>DSP&amp;L, HD Multi Seacam</t>
  </si>
  <si>
    <t>Total power (Watts)</t>
  </si>
  <si>
    <t>power per unit (Watts)</t>
  </si>
  <si>
    <t>says 2W maximum</t>
  </si>
  <si>
    <t>DSP&amp;L, LED Sealite</t>
  </si>
  <si>
    <t>Altimeter/Depth</t>
  </si>
  <si>
    <t>Valeport, VA500</t>
  </si>
  <si>
    <t>Aux Cam</t>
  </si>
  <si>
    <t>DSP&amp;L, Super Wide-i Seacam</t>
  </si>
  <si>
    <t>Imagenex, 881A</t>
  </si>
  <si>
    <t>Wago</t>
  </si>
  <si>
    <t>Wago Stack</t>
  </si>
  <si>
    <t>check on bench</t>
  </si>
  <si>
    <t>Hotel load Epod</t>
  </si>
  <si>
    <t>GFM, Relays, SSRs, Fan</t>
  </si>
  <si>
    <t xml:space="preserve">not sure on fan </t>
  </si>
  <si>
    <t>Focal 907-R/C</t>
  </si>
  <si>
    <t>10W max 5W nominal</t>
  </si>
  <si>
    <t>PNI, Fieldforce TCM</t>
  </si>
  <si>
    <t>120 mA peak 20 mA typical</t>
  </si>
  <si>
    <t>SUM</t>
  </si>
  <si>
    <t>Hotel load</t>
  </si>
  <si>
    <t>Rattler, humidity</t>
  </si>
  <si>
    <t>Rattler 600 mW typical</t>
  </si>
  <si>
    <t>MINIROV Total Power</t>
  </si>
  <si>
    <t>Smart Clump Total Power</t>
  </si>
  <si>
    <t>Power required bottom side</t>
  </si>
  <si>
    <t>power given as &lt; .125 A @ 12V 
need to check current comsumption at 24V</t>
  </si>
  <si>
    <t>current for color camera, 
more for  B&amp;W</t>
  </si>
  <si>
    <t>1700 m tether calculated 
based on acceptance testing</t>
  </si>
  <si>
    <t>power after converters 
(assume 85% efficiency)</t>
  </si>
  <si>
    <t xml:space="preserve"> Vicor need min voltage 250V</t>
  </si>
  <si>
    <t>Drawer Motor</t>
  </si>
  <si>
    <t>Swing Arm</t>
  </si>
  <si>
    <t>Max power through umbilical</t>
  </si>
  <si>
    <t>difference</t>
  </si>
  <si>
    <t>Worst Case</t>
  </si>
  <si>
    <t>Other Loads</t>
  </si>
  <si>
    <t>Suction Pump</t>
  </si>
  <si>
    <t>+5V: Heading, Focal Stack, Lasers, Depth, Humidity</t>
  </si>
  <si>
    <t>+12V: CTD, Rattler</t>
  </si>
  <si>
    <t xml:space="preserve">+24V: Aux Cams, Sonar, Lights, DVL, Controller, 
HD Cam, Sci Ports, Hotel load </t>
  </si>
  <si>
    <t>48V: Thrusters</t>
  </si>
  <si>
    <t xml:space="preserve">  </t>
  </si>
  <si>
    <t>DSPL LED lights</t>
  </si>
  <si>
    <t>Power at veh (W)</t>
  </si>
  <si>
    <t>Current (A)</t>
  </si>
  <si>
    <t>Top side voltage (V)</t>
  </si>
  <si>
    <t>18 W/V</t>
  </si>
  <si>
    <t>Active Loads</t>
  </si>
  <si>
    <t>ù</t>
  </si>
  <si>
    <t>Lights</t>
  </si>
  <si>
    <t>Pump</t>
  </si>
  <si>
    <t>Clump</t>
  </si>
  <si>
    <t>Other</t>
  </si>
  <si>
    <t>#______</t>
  </si>
  <si>
    <t>Voltage @ 
Supply (V)</t>
  </si>
  <si>
    <t>Current @ 
Supply (A)</t>
  </si>
  <si>
    <t>Voltage 
@ Clump (V)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</si>
</sst>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indexed="12"/>
      <name val="Arial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1" xfId="0" applyFill="1" applyBorder="1"/>
    <xf numFmtId="0" fontId="2" fillId="0" borderId="1" xfId="1" applyFont="1" applyFill="1" applyBorder="1" applyAlignment="1" applyProtection="1"/>
    <xf numFmtId="0" fontId="1" fillId="0" borderId="1" xfId="0" applyFont="1" applyBorder="1"/>
    <xf numFmtId="2" fontId="0" fillId="0" borderId="1" xfId="0" applyNumberFormat="1" applyBorder="1"/>
    <xf numFmtId="2" fontId="0" fillId="2" borderId="1" xfId="0" applyNumberFormat="1" applyFill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0" xfId="0" applyNumberFormat="1"/>
    <xf numFmtId="2" fontId="0" fillId="0" borderId="0" xfId="0" applyNumberFormat="1" applyBorder="1"/>
    <xf numFmtId="2" fontId="0" fillId="0" borderId="2" xfId="0" applyNumberFormat="1" applyBorder="1"/>
    <xf numFmtId="0" fontId="0" fillId="0" borderId="0" xfId="0" applyAlignment="1">
      <alignment wrapText="1"/>
    </xf>
    <xf numFmtId="49" fontId="1" fillId="0" borderId="1" xfId="0" applyNumberFormat="1" applyFont="1" applyBorder="1"/>
    <xf numFmtId="49" fontId="0" fillId="0" borderId="1" xfId="0" applyNumberFormat="1" applyBorder="1"/>
    <xf numFmtId="2" fontId="0" fillId="0" borderId="1" xfId="0" applyNumberFormat="1" applyFill="1" applyBorder="1"/>
    <xf numFmtId="0" fontId="3" fillId="0" borderId="1" xfId="0" applyFont="1" applyBorder="1"/>
    <xf numFmtId="49" fontId="0" fillId="0" borderId="1" xfId="0" applyNumberFormat="1" applyFill="1" applyBorder="1"/>
    <xf numFmtId="2" fontId="0" fillId="2" borderId="3" xfId="0" applyNumberFormat="1" applyFill="1" applyBorder="1"/>
    <xf numFmtId="2" fontId="0" fillId="0" borderId="0" xfId="0" applyNumberFormat="1" applyFill="1" applyBorder="1"/>
    <xf numFmtId="164" fontId="1" fillId="0" borderId="1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164" fontId="0" fillId="0" borderId="1" xfId="0" applyNumberFormat="1" applyFill="1" applyBorder="1"/>
    <xf numFmtId="164" fontId="0" fillId="0" borderId="4" xfId="0" applyNumberFormat="1" applyBorder="1"/>
    <xf numFmtId="2" fontId="0" fillId="0" borderId="0" xfId="0" applyNumberFormat="1" applyFill="1" applyBorder="1" applyAlignment="1">
      <alignment horizontal="center"/>
    </xf>
    <xf numFmtId="164" fontId="0" fillId="0" borderId="0" xfId="0" applyNumberFormat="1" applyBorder="1"/>
    <xf numFmtId="0" fontId="0" fillId="3" borderId="0" xfId="0" applyFill="1"/>
    <xf numFmtId="0" fontId="1" fillId="0" borderId="0" xfId="0" applyFont="1" applyBorder="1"/>
    <xf numFmtId="164" fontId="1" fillId="0" borderId="0" xfId="0" applyNumberFormat="1" applyFont="1" applyBorder="1"/>
    <xf numFmtId="0" fontId="0" fillId="3" borderId="1" xfId="0" applyFill="1" applyBorder="1"/>
    <xf numFmtId="49" fontId="1" fillId="3" borderId="7" xfId="0" applyNumberFormat="1" applyFont="1" applyFill="1" applyBorder="1"/>
    <xf numFmtId="0" fontId="0" fillId="0" borderId="0" xfId="0" applyFill="1" applyBorder="1"/>
    <xf numFmtId="49" fontId="4" fillId="3" borderId="0" xfId="0" applyNumberFormat="1" applyFont="1" applyFill="1"/>
    <xf numFmtId="0" fontId="4" fillId="0" borderId="1" xfId="0" applyFont="1" applyBorder="1"/>
    <xf numFmtId="49" fontId="0" fillId="0" borderId="0" xfId="0" applyNumberFormat="1" applyFill="1" applyBorder="1"/>
    <xf numFmtId="2" fontId="4" fillId="0" borderId="1" xfId="0" applyNumberFormat="1" applyFont="1" applyBorder="1"/>
    <xf numFmtId="0" fontId="0" fillId="0" borderId="3" xfId="0" applyBorder="1"/>
    <xf numFmtId="0" fontId="0" fillId="0" borderId="3" xfId="0" applyFill="1" applyBorder="1"/>
    <xf numFmtId="0" fontId="0" fillId="0" borderId="1" xfId="0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2" fontId="0" fillId="3" borderId="1" xfId="0" applyNumberFormat="1" applyFill="1" applyBorder="1"/>
    <xf numFmtId="49" fontId="5" fillId="0" borderId="1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/>
    <xf numFmtId="49" fontId="6" fillId="0" borderId="1" xfId="0" applyNumberFormat="1" applyFont="1" applyFill="1" applyBorder="1"/>
    <xf numFmtId="2" fontId="6" fillId="0" borderId="1" xfId="0" applyNumberFormat="1" applyFont="1" applyFill="1" applyBorder="1"/>
    <xf numFmtId="164" fontId="6" fillId="0" borderId="1" xfId="0" applyNumberFormat="1" applyFont="1" applyBorder="1"/>
    <xf numFmtId="2" fontId="6" fillId="2" borderId="1" xfId="0" applyNumberFormat="1" applyFont="1" applyFill="1" applyBorder="1"/>
    <xf numFmtId="49" fontId="6" fillId="0" borderId="1" xfId="0" applyNumberFormat="1" applyFont="1" applyBorder="1"/>
    <xf numFmtId="2" fontId="6" fillId="0" borderId="1" xfId="0" applyNumberFormat="1" applyFont="1" applyBorder="1"/>
    <xf numFmtId="2" fontId="6" fillId="3" borderId="1" xfId="0" applyNumberFormat="1" applyFont="1" applyFill="1" applyBorder="1"/>
    <xf numFmtId="49" fontId="6" fillId="0" borderId="1" xfId="0" applyNumberFormat="1" applyFont="1" applyBorder="1" applyAlignment="1">
      <alignment wrapText="1"/>
    </xf>
    <xf numFmtId="0" fontId="0" fillId="0" borderId="0" xfId="0" quotePrefix="1"/>
    <xf numFmtId="0" fontId="7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2" fontId="0" fillId="0" borderId="6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10" workbookViewId="0">
      <selection activeCell="D19" sqref="D19:E19"/>
    </sheetView>
  </sheetViews>
  <sheetFormatPr defaultRowHeight="15" x14ac:dyDescent="0.25"/>
  <cols>
    <col min="1" max="1" width="19.7109375" customWidth="1"/>
    <col min="2" max="2" width="22.7109375" customWidth="1"/>
    <col min="3" max="3" width="4.85546875" bestFit="1" customWidth="1"/>
    <col min="4" max="4" width="14" bestFit="1" customWidth="1"/>
    <col min="5" max="5" width="14.28515625" style="27" bestFit="1" customWidth="1"/>
    <col min="6" max="6" width="22.140625" customWidth="1"/>
    <col min="7" max="7" width="11.85546875" bestFit="1" customWidth="1"/>
    <col min="8" max="8" width="14.85546875" bestFit="1" customWidth="1"/>
    <col min="9" max="9" width="7.5703125" bestFit="1" customWidth="1"/>
    <col min="10" max="10" width="16.42578125" customWidth="1"/>
    <col min="11" max="11" width="16.7109375" bestFit="1" customWidth="1"/>
    <col min="12" max="12" width="48" customWidth="1"/>
  </cols>
  <sheetData>
    <row r="1" spans="1:12" x14ac:dyDescent="0.25">
      <c r="A1" s="18" t="s">
        <v>21</v>
      </c>
      <c r="B1" s="8" t="s">
        <v>22</v>
      </c>
      <c r="C1" s="8" t="s">
        <v>23</v>
      </c>
      <c r="D1" s="8" t="s">
        <v>24</v>
      </c>
      <c r="E1" s="25" t="s">
        <v>25</v>
      </c>
      <c r="F1" s="8" t="s">
        <v>79</v>
      </c>
      <c r="G1" s="8" t="s">
        <v>26</v>
      </c>
      <c r="H1" s="8"/>
      <c r="I1" s="8" t="s">
        <v>11</v>
      </c>
      <c r="J1" s="8" t="s">
        <v>142</v>
      </c>
      <c r="K1" s="8" t="s">
        <v>27</v>
      </c>
      <c r="L1" s="8" t="s">
        <v>28</v>
      </c>
    </row>
    <row r="2" spans="1:12" x14ac:dyDescent="0.25">
      <c r="A2" s="18" t="s">
        <v>63</v>
      </c>
      <c r="B2" s="8"/>
      <c r="C2" s="8"/>
      <c r="D2" s="8"/>
      <c r="E2" s="25"/>
      <c r="F2" s="8"/>
      <c r="G2" s="8"/>
      <c r="H2" s="8"/>
      <c r="I2" s="8"/>
      <c r="J2" s="8"/>
      <c r="K2" s="8"/>
      <c r="L2" s="8"/>
    </row>
    <row r="3" spans="1:12" x14ac:dyDescent="0.25">
      <c r="A3" s="19" t="s">
        <v>29</v>
      </c>
      <c r="B3" s="9" t="s">
        <v>30</v>
      </c>
      <c r="C3" s="9">
        <v>1</v>
      </c>
      <c r="D3" s="9">
        <v>5</v>
      </c>
      <c r="E3" s="26">
        <v>0.12</v>
      </c>
      <c r="F3" s="9">
        <f>D3*E3</f>
        <v>0.6</v>
      </c>
      <c r="G3" s="9">
        <f>F3*C3</f>
        <v>0.6</v>
      </c>
      <c r="H3" s="9"/>
      <c r="I3" s="9"/>
      <c r="J3" s="9"/>
      <c r="K3" s="4"/>
      <c r="L3" s="4" t="s">
        <v>31</v>
      </c>
    </row>
    <row r="4" spans="1:12" x14ac:dyDescent="0.25">
      <c r="A4" s="19" t="s">
        <v>32</v>
      </c>
      <c r="B4" s="9" t="s">
        <v>33</v>
      </c>
      <c r="C4" s="9">
        <v>1</v>
      </c>
      <c r="D4" s="9">
        <v>5</v>
      </c>
      <c r="E4" s="26">
        <v>1</v>
      </c>
      <c r="F4" s="9">
        <f t="shared" ref="F4:F36" si="0">D4*E4</f>
        <v>5</v>
      </c>
      <c r="G4" s="9">
        <f t="shared" ref="G4:G36" si="1">F4*C4</f>
        <v>5</v>
      </c>
      <c r="H4" s="9"/>
      <c r="I4" s="9"/>
      <c r="J4" s="9"/>
      <c r="K4" s="4"/>
      <c r="L4" s="4" t="s">
        <v>34</v>
      </c>
    </row>
    <row r="5" spans="1:12" x14ac:dyDescent="0.25">
      <c r="A5" s="19" t="s">
        <v>82</v>
      </c>
      <c r="B5" s="9" t="s">
        <v>83</v>
      </c>
      <c r="C5" s="9">
        <v>1</v>
      </c>
      <c r="D5" s="9">
        <v>5</v>
      </c>
      <c r="E5" s="26">
        <v>1.5</v>
      </c>
      <c r="F5" s="9">
        <f t="shared" ref="F5" si="2">D5*E5</f>
        <v>7.5</v>
      </c>
      <c r="G5" s="9">
        <f t="shared" ref="G5" si="3">F5*C5</f>
        <v>7.5</v>
      </c>
      <c r="H5" s="9"/>
      <c r="I5" s="9"/>
      <c r="J5" s="9"/>
      <c r="K5" s="4"/>
      <c r="L5" s="4"/>
    </row>
    <row r="6" spans="1:12" x14ac:dyDescent="0.25">
      <c r="A6" s="19" t="s">
        <v>84</v>
      </c>
      <c r="B6" s="9" t="s">
        <v>87</v>
      </c>
      <c r="C6" s="9">
        <v>1</v>
      </c>
      <c r="D6" s="9">
        <v>5</v>
      </c>
      <c r="E6" s="26">
        <v>8.0000000000000002E-3</v>
      </c>
      <c r="F6" s="9">
        <f t="shared" ref="F6:F8" si="4">D6*E6</f>
        <v>0.04</v>
      </c>
      <c r="G6" s="9">
        <f t="shared" ref="G6:G8" si="5">F6*C6</f>
        <v>0.04</v>
      </c>
      <c r="H6" s="9"/>
      <c r="I6" s="9"/>
      <c r="J6" s="9"/>
      <c r="K6" s="4"/>
      <c r="L6" s="4"/>
    </row>
    <row r="7" spans="1:12" x14ac:dyDescent="0.25">
      <c r="A7" s="19" t="s">
        <v>85</v>
      </c>
      <c r="B7" s="9" t="s">
        <v>86</v>
      </c>
      <c r="C7" s="9">
        <v>2</v>
      </c>
      <c r="D7" s="9">
        <v>5</v>
      </c>
      <c r="E7" s="26">
        <v>0.04</v>
      </c>
      <c r="F7" s="9">
        <f t="shared" si="4"/>
        <v>0.2</v>
      </c>
      <c r="G7" s="9">
        <f t="shared" si="5"/>
        <v>0.4</v>
      </c>
      <c r="H7" s="9"/>
      <c r="I7" s="9"/>
      <c r="J7" s="9"/>
      <c r="K7" s="4"/>
      <c r="L7" s="4"/>
    </row>
    <row r="8" spans="1:12" x14ac:dyDescent="0.25">
      <c r="A8" s="19" t="s">
        <v>99</v>
      </c>
      <c r="B8" s="9" t="s">
        <v>100</v>
      </c>
      <c r="C8" s="9">
        <v>1</v>
      </c>
      <c r="D8" s="9">
        <v>5</v>
      </c>
      <c r="E8" s="26">
        <v>0.04</v>
      </c>
      <c r="F8" s="9">
        <f t="shared" si="4"/>
        <v>0.2</v>
      </c>
      <c r="G8" s="9">
        <f t="shared" si="5"/>
        <v>0.2</v>
      </c>
      <c r="H8" s="9"/>
      <c r="I8" s="9"/>
      <c r="J8" s="9"/>
      <c r="K8" s="4"/>
      <c r="L8" s="4"/>
    </row>
    <row r="9" spans="1:12" x14ac:dyDescent="0.25">
      <c r="A9" s="19" t="s">
        <v>64</v>
      </c>
      <c r="B9" s="9" t="s">
        <v>65</v>
      </c>
      <c r="C9" s="9">
        <v>1</v>
      </c>
      <c r="D9" s="9">
        <v>5</v>
      </c>
      <c r="E9" s="26">
        <v>1.5</v>
      </c>
      <c r="F9" s="9">
        <f t="shared" si="0"/>
        <v>7.5</v>
      </c>
      <c r="G9" s="9">
        <f t="shared" si="1"/>
        <v>7.5</v>
      </c>
      <c r="H9" s="9"/>
      <c r="I9" s="9"/>
      <c r="J9" s="9"/>
      <c r="K9" s="4"/>
      <c r="L9" s="4" t="s">
        <v>66</v>
      </c>
    </row>
    <row r="10" spans="1:12" x14ac:dyDescent="0.25">
      <c r="H10" s="10" t="s">
        <v>35</v>
      </c>
      <c r="I10" s="10">
        <f>SUM(G3:G9)</f>
        <v>21.24</v>
      </c>
      <c r="J10" s="10">
        <f>I10</f>
        <v>21.24</v>
      </c>
      <c r="K10" s="4"/>
      <c r="L10" s="4"/>
    </row>
    <row r="11" spans="1:12" x14ac:dyDescent="0.25">
      <c r="A11" s="19"/>
      <c r="B11" s="9"/>
      <c r="C11" s="9"/>
      <c r="D11" s="9"/>
      <c r="E11" s="26"/>
      <c r="F11" s="9"/>
      <c r="G11" s="9"/>
      <c r="H11" s="20"/>
      <c r="I11" s="20"/>
      <c r="J11" s="20"/>
      <c r="K11" s="4"/>
      <c r="L11" s="4"/>
    </row>
    <row r="12" spans="1:12" x14ac:dyDescent="0.25">
      <c r="A12" s="18" t="s">
        <v>68</v>
      </c>
      <c r="B12" s="9"/>
      <c r="C12" s="9"/>
      <c r="D12" s="9"/>
      <c r="E12" s="26"/>
      <c r="F12" s="9"/>
      <c r="G12" s="9"/>
      <c r="H12" s="20"/>
      <c r="I12" s="20"/>
      <c r="J12" s="20"/>
      <c r="K12" s="4"/>
      <c r="L12" s="4"/>
    </row>
    <row r="13" spans="1:12" x14ac:dyDescent="0.25">
      <c r="A13" s="19" t="s">
        <v>36</v>
      </c>
      <c r="B13" s="9" t="s">
        <v>37</v>
      </c>
      <c r="C13" s="9">
        <v>1</v>
      </c>
      <c r="D13" s="9">
        <v>12</v>
      </c>
      <c r="E13" s="26">
        <v>0.12</v>
      </c>
      <c r="F13" s="9">
        <f t="shared" si="0"/>
        <v>1.44</v>
      </c>
      <c r="G13" s="9">
        <f t="shared" si="1"/>
        <v>1.44</v>
      </c>
      <c r="H13" s="9"/>
      <c r="I13" s="9"/>
      <c r="J13" s="9"/>
      <c r="K13" s="4">
        <v>100</v>
      </c>
      <c r="L13" s="4"/>
    </row>
    <row r="14" spans="1:12" x14ac:dyDescent="0.25">
      <c r="A14" s="19" t="s">
        <v>81</v>
      </c>
      <c r="B14" s="9" t="s">
        <v>81</v>
      </c>
      <c r="C14" s="9">
        <v>2</v>
      </c>
      <c r="D14" s="9">
        <v>12</v>
      </c>
      <c r="E14" s="26">
        <v>1</v>
      </c>
      <c r="F14" s="9">
        <f t="shared" si="0"/>
        <v>12</v>
      </c>
      <c r="G14" s="9">
        <f t="shared" si="1"/>
        <v>24</v>
      </c>
      <c r="H14" s="9"/>
      <c r="I14" s="9"/>
      <c r="J14" s="9"/>
      <c r="K14" s="4"/>
      <c r="L14" s="4"/>
    </row>
    <row r="15" spans="1:12" x14ac:dyDescent="0.25">
      <c r="A15" s="19" t="s">
        <v>67</v>
      </c>
      <c r="B15" s="9" t="s">
        <v>67</v>
      </c>
      <c r="C15" s="9">
        <v>1</v>
      </c>
      <c r="D15" s="9">
        <v>12</v>
      </c>
      <c r="E15" s="26">
        <v>0.05</v>
      </c>
      <c r="F15" s="9">
        <f>D15*E15</f>
        <v>0.60000000000000009</v>
      </c>
      <c r="G15" s="9">
        <f>F15*C15</f>
        <v>0.60000000000000009</v>
      </c>
      <c r="H15" s="4"/>
      <c r="I15" s="4"/>
      <c r="J15" s="3"/>
    </row>
    <row r="16" spans="1:12" x14ac:dyDescent="0.25">
      <c r="A16" s="19"/>
      <c r="B16" s="9"/>
      <c r="C16" s="9"/>
      <c r="D16" s="9"/>
      <c r="E16" s="26"/>
      <c r="F16" s="9"/>
      <c r="G16" s="9"/>
      <c r="H16" s="4"/>
      <c r="I16" s="4"/>
      <c r="J16" s="3"/>
    </row>
    <row r="17" spans="1:12" x14ac:dyDescent="0.25">
      <c r="A17" s="69"/>
      <c r="B17" s="70"/>
      <c r="C17" s="70"/>
      <c r="D17" s="70"/>
      <c r="E17" s="70"/>
      <c r="F17" s="70"/>
      <c r="G17" s="71"/>
      <c r="H17" s="10" t="s">
        <v>40</v>
      </c>
      <c r="I17" s="10">
        <f>SUM(G13:G16)</f>
        <v>26.040000000000003</v>
      </c>
      <c r="J17" s="10">
        <f>G13+G15</f>
        <v>2.04</v>
      </c>
      <c r="K17" s="4"/>
      <c r="L17" s="4"/>
    </row>
    <row r="18" spans="1:12" x14ac:dyDescent="0.25">
      <c r="A18" s="18" t="s">
        <v>69</v>
      </c>
      <c r="B18" s="9"/>
      <c r="C18" s="9"/>
      <c r="D18" s="9"/>
      <c r="E18" s="26"/>
      <c r="F18" s="9"/>
      <c r="G18" s="9"/>
      <c r="H18" s="20"/>
      <c r="I18" s="20"/>
      <c r="J18" s="20"/>
      <c r="K18" s="4"/>
      <c r="L18" s="4"/>
    </row>
    <row r="19" spans="1:12" x14ac:dyDescent="0.25">
      <c r="A19" s="19" t="s">
        <v>38</v>
      </c>
      <c r="B19" s="9" t="s">
        <v>39</v>
      </c>
      <c r="C19" s="9">
        <v>2</v>
      </c>
      <c r="D19" s="9">
        <v>24</v>
      </c>
      <c r="E19" s="26">
        <v>0.17499999999999999</v>
      </c>
      <c r="F19" s="9">
        <f>D19*E19</f>
        <v>4.1999999999999993</v>
      </c>
      <c r="G19" s="9">
        <f>F19*C19</f>
        <v>8.3999999999999986</v>
      </c>
      <c r="H19" s="20"/>
      <c r="I19" s="20"/>
      <c r="J19" s="20">
        <v>8.3999999999999986</v>
      </c>
      <c r="K19" s="4"/>
      <c r="L19" s="4"/>
    </row>
    <row r="20" spans="1:12" x14ac:dyDescent="0.25">
      <c r="A20" s="19" t="s">
        <v>41</v>
      </c>
      <c r="B20" s="9" t="s">
        <v>42</v>
      </c>
      <c r="C20" s="9">
        <v>1</v>
      </c>
      <c r="D20" s="9">
        <v>24</v>
      </c>
      <c r="E20" s="26">
        <v>0.2</v>
      </c>
      <c r="F20" s="9">
        <f t="shared" si="0"/>
        <v>4.8000000000000007</v>
      </c>
      <c r="G20" s="9">
        <f t="shared" si="1"/>
        <v>4.8000000000000007</v>
      </c>
      <c r="H20" s="9"/>
      <c r="I20" s="9"/>
      <c r="J20" s="9">
        <v>4.8000000000000007</v>
      </c>
      <c r="K20" s="4">
        <v>100</v>
      </c>
      <c r="L20" s="4" t="s">
        <v>43</v>
      </c>
    </row>
    <row r="21" spans="1:12" x14ac:dyDescent="0.25">
      <c r="A21" s="19" t="s">
        <v>44</v>
      </c>
      <c r="B21" s="9" t="s">
        <v>45</v>
      </c>
      <c r="C21" s="9">
        <v>1</v>
      </c>
      <c r="D21" s="9">
        <v>24</v>
      </c>
      <c r="E21" s="26">
        <v>0.15</v>
      </c>
      <c r="F21" s="9">
        <f t="shared" si="0"/>
        <v>3.5999999999999996</v>
      </c>
      <c r="G21" s="9">
        <f t="shared" si="1"/>
        <v>3.5999999999999996</v>
      </c>
      <c r="H21" s="9"/>
      <c r="I21" s="9"/>
      <c r="J21" s="9">
        <v>3.5999999999999996</v>
      </c>
      <c r="K21" s="4"/>
      <c r="L21" s="4" t="s">
        <v>46</v>
      </c>
    </row>
    <row r="22" spans="1:12" x14ac:dyDescent="0.25">
      <c r="A22" s="19" t="s">
        <v>88</v>
      </c>
      <c r="B22" s="9" t="s">
        <v>70</v>
      </c>
      <c r="C22" s="9">
        <v>4</v>
      </c>
      <c r="D22" s="9">
        <v>24</v>
      </c>
      <c r="E22" s="26">
        <v>3.2</v>
      </c>
      <c r="F22" s="9">
        <f t="shared" si="0"/>
        <v>76.800000000000011</v>
      </c>
      <c r="G22" s="9">
        <f t="shared" si="1"/>
        <v>307.20000000000005</v>
      </c>
      <c r="H22" s="9"/>
      <c r="I22" s="9"/>
      <c r="J22" s="9">
        <v>307.20000000000005</v>
      </c>
      <c r="K22" s="4"/>
      <c r="L22" s="4" t="s">
        <v>47</v>
      </c>
    </row>
    <row r="23" spans="1:12" x14ac:dyDescent="0.25">
      <c r="A23" s="19" t="s">
        <v>91</v>
      </c>
      <c r="B23" s="9" t="s">
        <v>150</v>
      </c>
      <c r="C23" s="9">
        <v>4</v>
      </c>
      <c r="D23" s="9">
        <v>24</v>
      </c>
      <c r="E23" s="26">
        <v>4.42</v>
      </c>
      <c r="F23" s="9">
        <f t="shared" si="0"/>
        <v>106.08</v>
      </c>
      <c r="G23" s="9">
        <f t="shared" si="1"/>
        <v>424.32</v>
      </c>
      <c r="H23" s="9"/>
      <c r="I23" s="9"/>
      <c r="J23" s="9"/>
      <c r="K23" s="4"/>
      <c r="L23" s="4"/>
    </row>
    <row r="24" spans="1:12" x14ac:dyDescent="0.25">
      <c r="A24" s="19" t="s">
        <v>71</v>
      </c>
      <c r="B24" s="9" t="s">
        <v>89</v>
      </c>
      <c r="C24" s="9">
        <v>1</v>
      </c>
      <c r="D24" s="9">
        <v>24</v>
      </c>
      <c r="E24" s="28">
        <v>0.17</v>
      </c>
      <c r="F24" s="9">
        <f t="shared" si="0"/>
        <v>4.08</v>
      </c>
      <c r="G24" s="9">
        <f t="shared" si="1"/>
        <v>4.08</v>
      </c>
      <c r="H24" s="9"/>
      <c r="I24" s="9"/>
      <c r="J24" s="9">
        <v>4.08</v>
      </c>
      <c r="K24" s="4"/>
      <c r="L24" s="21" t="s">
        <v>90</v>
      </c>
    </row>
    <row r="25" spans="1:12" x14ac:dyDescent="0.25">
      <c r="A25" s="19" t="s">
        <v>48</v>
      </c>
      <c r="B25" s="9" t="s">
        <v>49</v>
      </c>
      <c r="C25" s="9">
        <v>1</v>
      </c>
      <c r="D25" s="9">
        <v>24</v>
      </c>
      <c r="E25" s="26">
        <v>1</v>
      </c>
      <c r="F25" s="9">
        <f t="shared" si="0"/>
        <v>24</v>
      </c>
      <c r="G25" s="9">
        <f t="shared" si="1"/>
        <v>24</v>
      </c>
      <c r="H25" s="9"/>
      <c r="I25" s="9"/>
      <c r="J25" s="9"/>
      <c r="K25" s="4"/>
      <c r="L25" s="4"/>
    </row>
    <row r="26" spans="1:12" x14ac:dyDescent="0.25">
      <c r="A26" s="19" t="s">
        <v>50</v>
      </c>
      <c r="B26" s="9" t="s">
        <v>72</v>
      </c>
      <c r="C26" s="9">
        <v>1</v>
      </c>
      <c r="D26" s="9">
        <v>24</v>
      </c>
      <c r="E26" s="26">
        <v>5</v>
      </c>
      <c r="F26" s="9">
        <f t="shared" si="0"/>
        <v>120</v>
      </c>
      <c r="G26" s="9">
        <f t="shared" si="1"/>
        <v>120</v>
      </c>
      <c r="H26" s="9"/>
      <c r="I26" s="9"/>
      <c r="J26" s="9"/>
      <c r="K26" s="4"/>
      <c r="L26" s="4" t="s">
        <v>94</v>
      </c>
    </row>
    <row r="27" spans="1:12" x14ac:dyDescent="0.25">
      <c r="A27" s="22" t="s">
        <v>80</v>
      </c>
      <c r="B27" s="20" t="s">
        <v>73</v>
      </c>
      <c r="C27" s="9">
        <v>1</v>
      </c>
      <c r="D27" s="9">
        <v>24</v>
      </c>
      <c r="E27" s="26">
        <v>1</v>
      </c>
      <c r="F27" s="9">
        <f t="shared" si="0"/>
        <v>24</v>
      </c>
      <c r="G27" s="9">
        <f t="shared" si="1"/>
        <v>24</v>
      </c>
      <c r="H27" s="9"/>
      <c r="I27" s="9"/>
      <c r="J27" s="9">
        <v>24</v>
      </c>
      <c r="K27" s="4"/>
      <c r="L27" s="4" t="s">
        <v>74</v>
      </c>
    </row>
    <row r="28" spans="1:12" x14ac:dyDescent="0.25">
      <c r="A28" s="19" t="s">
        <v>75</v>
      </c>
      <c r="B28" s="9" t="s">
        <v>92</v>
      </c>
      <c r="C28" s="9">
        <v>1</v>
      </c>
      <c r="D28" s="9">
        <v>24</v>
      </c>
      <c r="E28" s="26">
        <v>0.3</v>
      </c>
      <c r="F28" s="9">
        <f t="shared" si="0"/>
        <v>7.1999999999999993</v>
      </c>
      <c r="G28" s="9">
        <f t="shared" si="1"/>
        <v>7.1999999999999993</v>
      </c>
      <c r="H28" s="9"/>
      <c r="I28" s="9"/>
      <c r="J28" s="9">
        <v>7.1999999999999993</v>
      </c>
      <c r="K28" s="4"/>
      <c r="L28" s="4" t="s">
        <v>93</v>
      </c>
    </row>
    <row r="29" spans="1:12" x14ac:dyDescent="0.25">
      <c r="A29" s="19" t="s">
        <v>138</v>
      </c>
      <c r="B29" s="9" t="s">
        <v>49</v>
      </c>
      <c r="C29" s="9">
        <v>1</v>
      </c>
      <c r="D29" s="9">
        <v>24</v>
      </c>
      <c r="E29" s="26">
        <v>2</v>
      </c>
      <c r="F29" s="9">
        <f t="shared" si="0"/>
        <v>48</v>
      </c>
      <c r="G29" s="9">
        <f t="shared" si="1"/>
        <v>48</v>
      </c>
      <c r="H29" s="9"/>
      <c r="I29" s="9"/>
      <c r="J29" s="9"/>
      <c r="K29" s="4"/>
      <c r="L29" s="4"/>
    </row>
    <row r="30" spans="1:12" x14ac:dyDescent="0.25">
      <c r="A30" s="19" t="s">
        <v>139</v>
      </c>
      <c r="B30" s="9" t="s">
        <v>49</v>
      </c>
      <c r="C30" s="9">
        <v>1</v>
      </c>
      <c r="D30" s="9">
        <v>24</v>
      </c>
      <c r="E30" s="26">
        <v>2</v>
      </c>
      <c r="F30" s="9">
        <f t="shared" si="0"/>
        <v>48</v>
      </c>
      <c r="G30" s="9">
        <f t="shared" si="1"/>
        <v>48</v>
      </c>
      <c r="H30" s="9"/>
      <c r="I30" s="9"/>
      <c r="J30" s="9"/>
      <c r="K30" s="4"/>
      <c r="L30" s="4"/>
    </row>
    <row r="31" spans="1:12" x14ac:dyDescent="0.25">
      <c r="A31" s="19" t="s">
        <v>97</v>
      </c>
      <c r="B31" s="9" t="s">
        <v>98</v>
      </c>
      <c r="C31" s="9">
        <v>4</v>
      </c>
      <c r="D31" s="9">
        <v>24</v>
      </c>
      <c r="E31" s="26">
        <v>1.2E-2</v>
      </c>
      <c r="F31" s="9">
        <f t="shared" si="0"/>
        <v>0.28800000000000003</v>
      </c>
      <c r="G31" s="9">
        <f t="shared" si="1"/>
        <v>1.1520000000000001</v>
      </c>
      <c r="H31" s="9"/>
      <c r="I31" s="9"/>
      <c r="J31" s="9">
        <v>1.1520000000000001</v>
      </c>
      <c r="K31" s="4"/>
      <c r="L31" s="4"/>
    </row>
    <row r="32" spans="1:12" x14ac:dyDescent="0.25">
      <c r="A32" s="19" t="s">
        <v>96</v>
      </c>
      <c r="B32" s="9" t="s">
        <v>95</v>
      </c>
      <c r="C32" s="9">
        <v>2</v>
      </c>
      <c r="D32" s="9">
        <v>24</v>
      </c>
      <c r="E32" s="26">
        <v>1.4999999999999999E-2</v>
      </c>
      <c r="F32" s="9">
        <f t="shared" si="0"/>
        <v>0.36</v>
      </c>
      <c r="G32" s="9">
        <f t="shared" si="1"/>
        <v>0.72</v>
      </c>
      <c r="H32" s="9"/>
      <c r="I32" s="9"/>
      <c r="J32" s="9">
        <v>0.72</v>
      </c>
      <c r="K32" s="4"/>
      <c r="L32" s="4"/>
    </row>
    <row r="33" spans="1:12" x14ac:dyDescent="0.25">
      <c r="A33" s="19" t="s">
        <v>76</v>
      </c>
      <c r="B33" s="9"/>
      <c r="C33" s="9">
        <v>2</v>
      </c>
      <c r="D33" s="9">
        <v>24</v>
      </c>
      <c r="E33" s="26">
        <v>0.5</v>
      </c>
      <c r="F33" s="9">
        <f t="shared" si="0"/>
        <v>12</v>
      </c>
      <c r="G33" s="9">
        <f t="shared" si="1"/>
        <v>24</v>
      </c>
      <c r="H33" s="9"/>
      <c r="I33" s="9"/>
      <c r="J33" s="9">
        <v>24</v>
      </c>
      <c r="K33" s="4"/>
      <c r="L33" s="4"/>
    </row>
    <row r="34" spans="1:12" x14ac:dyDescent="0.25">
      <c r="A34" s="69"/>
      <c r="B34" s="70"/>
      <c r="C34" s="70"/>
      <c r="D34" s="70"/>
      <c r="E34" s="70"/>
      <c r="F34" s="70"/>
      <c r="G34" s="71"/>
      <c r="H34" s="10" t="s">
        <v>51</v>
      </c>
      <c r="I34" s="10">
        <f>SUM(G19:G33)</f>
        <v>1049.4720000000002</v>
      </c>
      <c r="J34" s="10">
        <f>SUM(J19:J33)</f>
        <v>385.15200000000004</v>
      </c>
      <c r="K34" s="4"/>
      <c r="L34" s="4"/>
    </row>
    <row r="35" spans="1:12" x14ac:dyDescent="0.25">
      <c r="A35" s="18" t="s">
        <v>77</v>
      </c>
      <c r="B35" s="9"/>
      <c r="C35" s="9"/>
      <c r="D35" s="9"/>
      <c r="E35" s="26"/>
      <c r="F35" s="9"/>
      <c r="G35" s="9"/>
      <c r="H35" s="20"/>
      <c r="I35" s="20"/>
      <c r="J35" s="20"/>
      <c r="K35" s="4"/>
      <c r="L35" s="4"/>
    </row>
    <row r="36" spans="1:12" x14ac:dyDescent="0.25">
      <c r="A36" s="19" t="s">
        <v>52</v>
      </c>
      <c r="B36" s="9" t="s">
        <v>53</v>
      </c>
      <c r="C36" s="9">
        <v>6</v>
      </c>
      <c r="D36" s="9">
        <v>48</v>
      </c>
      <c r="E36" s="26">
        <v>9</v>
      </c>
      <c r="F36" s="9">
        <f t="shared" si="0"/>
        <v>432</v>
      </c>
      <c r="G36" s="9">
        <f t="shared" si="1"/>
        <v>2592</v>
      </c>
      <c r="H36" s="9"/>
      <c r="I36" s="9"/>
      <c r="J36" s="9">
        <f>G36</f>
        <v>2592</v>
      </c>
      <c r="K36" s="4"/>
      <c r="L36" s="4" t="s">
        <v>78</v>
      </c>
    </row>
    <row r="37" spans="1:12" x14ac:dyDescent="0.25">
      <c r="A37" s="9" t="s">
        <v>101</v>
      </c>
      <c r="B37" s="9" t="s">
        <v>53</v>
      </c>
      <c r="C37" s="9">
        <v>1</v>
      </c>
      <c r="D37" s="9">
        <v>48</v>
      </c>
      <c r="E37" s="26">
        <v>9</v>
      </c>
      <c r="F37" s="9">
        <f t="shared" ref="F37" si="6">D37*E37</f>
        <v>432</v>
      </c>
      <c r="G37" s="9">
        <f t="shared" ref="G37" si="7">F37*C37</f>
        <v>432</v>
      </c>
      <c r="H37" s="9"/>
      <c r="I37" s="9"/>
      <c r="J37" s="9"/>
      <c r="K37" s="4"/>
      <c r="L37" s="4"/>
    </row>
    <row r="38" spans="1:12" x14ac:dyDescent="0.25">
      <c r="A38" s="72"/>
      <c r="B38" s="73"/>
      <c r="C38" s="73"/>
      <c r="D38" s="73"/>
      <c r="E38" s="73"/>
      <c r="F38" s="73"/>
      <c r="G38" s="74"/>
      <c r="H38" s="10" t="s">
        <v>54</v>
      </c>
      <c r="I38" s="10">
        <f>SUM(G36:G36)</f>
        <v>2592</v>
      </c>
      <c r="J38" s="10">
        <f>SUM(J36:J37)</f>
        <v>2592</v>
      </c>
      <c r="K38" s="4"/>
      <c r="L38" s="4"/>
    </row>
    <row r="39" spans="1:12" x14ac:dyDescent="0.25">
      <c r="A39" s="11"/>
      <c r="B39" s="12"/>
      <c r="C39" s="12"/>
      <c r="D39" s="12"/>
      <c r="E39" s="29"/>
      <c r="F39" s="13"/>
      <c r="G39" s="9"/>
      <c r="H39" s="20"/>
      <c r="I39" s="20"/>
      <c r="J39" s="20"/>
      <c r="K39" s="4"/>
      <c r="L39" s="4"/>
    </row>
    <row r="40" spans="1:12" x14ac:dyDescent="0.25">
      <c r="A40" s="66" t="s">
        <v>55</v>
      </c>
      <c r="B40" s="67"/>
      <c r="C40" s="67"/>
      <c r="D40" s="67"/>
      <c r="E40" s="67"/>
      <c r="F40" s="68"/>
      <c r="G40" s="23">
        <f>SUM(G3:G37)</f>
        <v>4120.7520000000004</v>
      </c>
      <c r="H40" s="15"/>
      <c r="I40" s="15"/>
      <c r="J40" s="15"/>
      <c r="K40" s="3"/>
      <c r="L40" s="3"/>
    </row>
    <row r="41" spans="1:12" x14ac:dyDescent="0.25">
      <c r="A41" s="66" t="s">
        <v>56</v>
      </c>
      <c r="B41" s="67"/>
      <c r="C41" s="67"/>
      <c r="D41" s="67"/>
      <c r="E41" s="68"/>
      <c r="F41" s="10" t="s">
        <v>57</v>
      </c>
      <c r="G41" s="23">
        <f>G40*1.1</f>
        <v>4532.8272000000006</v>
      </c>
      <c r="H41" s="15"/>
      <c r="I41" s="15"/>
      <c r="J41" s="15"/>
      <c r="K41" s="3"/>
      <c r="L41" s="3"/>
    </row>
    <row r="42" spans="1:12" x14ac:dyDescent="0.25">
      <c r="A42" s="64"/>
      <c r="B42" s="64"/>
      <c r="C42" s="64"/>
      <c r="D42" s="64"/>
      <c r="E42" s="65"/>
      <c r="F42" s="65"/>
      <c r="G42" s="24"/>
      <c r="H42" s="24"/>
      <c r="I42" s="15"/>
      <c r="J42" s="15">
        <f>SUM(J38,J34,J17,J10)</f>
        <v>3000.4319999999998</v>
      </c>
    </row>
    <row r="43" spans="1:12" x14ac:dyDescent="0.25">
      <c r="J43">
        <f>J42*1.1</f>
        <v>3300.4751999999999</v>
      </c>
    </row>
  </sheetData>
  <mergeCells count="7">
    <mergeCell ref="A42:D42"/>
    <mergeCell ref="E42:F42"/>
    <mergeCell ref="A40:F40"/>
    <mergeCell ref="A41:E41"/>
    <mergeCell ref="A17:G17"/>
    <mergeCell ref="A34:G34"/>
    <mergeCell ref="A38:G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36"/>
  <sheetViews>
    <sheetView workbookViewId="0">
      <selection activeCell="D18" sqref="D18"/>
    </sheetView>
  </sheetViews>
  <sheetFormatPr defaultRowHeight="15" x14ac:dyDescent="0.25"/>
  <cols>
    <col min="1" max="1" width="57" customWidth="1"/>
    <col min="2" max="2" width="7.5703125" style="14" bestFit="1" customWidth="1"/>
    <col min="3" max="3" width="9.7109375" bestFit="1" customWidth="1"/>
    <col min="4" max="4" width="65.85546875" customWidth="1"/>
    <col min="5" max="6" width="20.85546875" customWidth="1"/>
    <col min="7" max="7" width="15.7109375" customWidth="1"/>
  </cols>
  <sheetData>
    <row r="5" spans="1:7" x14ac:dyDescent="0.25">
      <c r="A5" s="1" t="s">
        <v>0</v>
      </c>
    </row>
    <row r="6" spans="1:7" x14ac:dyDescent="0.25">
      <c r="A6" s="2" t="s">
        <v>13</v>
      </c>
      <c r="B6" s="15"/>
      <c r="C6" s="3"/>
      <c r="E6" t="s">
        <v>153</v>
      </c>
      <c r="F6" t="s">
        <v>152</v>
      </c>
      <c r="G6" t="s">
        <v>151</v>
      </c>
    </row>
    <row r="7" spans="1:7" x14ac:dyDescent="0.25">
      <c r="A7" s="4" t="s">
        <v>1</v>
      </c>
      <c r="B7" s="9">
        <v>1700</v>
      </c>
      <c r="C7" s="4" t="s">
        <v>2</v>
      </c>
      <c r="E7">
        <v>425</v>
      </c>
      <c r="F7">
        <v>18</v>
      </c>
      <c r="G7">
        <v>4519</v>
      </c>
    </row>
    <row r="8" spans="1:7" x14ac:dyDescent="0.25">
      <c r="A8" s="5" t="s">
        <v>3</v>
      </c>
      <c r="B8" s="16">
        <f>2.44/0.3048</f>
        <v>8.0052493438320198</v>
      </c>
      <c r="C8" s="5" t="s">
        <v>4</v>
      </c>
      <c r="D8" t="s">
        <v>59</v>
      </c>
      <c r="E8">
        <v>426</v>
      </c>
      <c r="F8">
        <v>18</v>
      </c>
      <c r="G8">
        <v>4537</v>
      </c>
    </row>
    <row r="9" spans="1:7" x14ac:dyDescent="0.25">
      <c r="A9" s="4" t="s">
        <v>5</v>
      </c>
      <c r="B9" s="9">
        <f>B8/3</f>
        <v>2.6684164479440065</v>
      </c>
      <c r="C9" s="4" t="s">
        <v>4</v>
      </c>
      <c r="E9">
        <v>430</v>
      </c>
      <c r="F9">
        <v>18</v>
      </c>
      <c r="G9">
        <v>4609</v>
      </c>
    </row>
    <row r="10" spans="1:7" ht="30" x14ac:dyDescent="0.25">
      <c r="A10" s="4" t="s">
        <v>6</v>
      </c>
      <c r="B10" s="9">
        <f>B9*(B7/1000)*2*1.065</f>
        <v>9.6623359580052472</v>
      </c>
      <c r="C10" s="4" t="s">
        <v>7</v>
      </c>
      <c r="D10" s="17" t="s">
        <v>58</v>
      </c>
      <c r="E10">
        <v>440</v>
      </c>
      <c r="F10">
        <v>18</v>
      </c>
      <c r="G10">
        <v>4790</v>
      </c>
    </row>
    <row r="11" spans="1:7" x14ac:dyDescent="0.25">
      <c r="A11" s="6" t="s">
        <v>14</v>
      </c>
      <c r="B11" s="9">
        <v>8</v>
      </c>
      <c r="C11" s="6" t="s">
        <v>8</v>
      </c>
      <c r="E11">
        <v>445</v>
      </c>
      <c r="F11">
        <v>18</v>
      </c>
      <c r="G11">
        <v>4879</v>
      </c>
    </row>
    <row r="12" spans="1:7" x14ac:dyDescent="0.25">
      <c r="A12" s="6" t="s">
        <v>9</v>
      </c>
      <c r="B12" s="9">
        <v>450</v>
      </c>
      <c r="C12" s="6" t="s">
        <v>10</v>
      </c>
    </row>
    <row r="13" spans="1:7" x14ac:dyDescent="0.25">
      <c r="A13" s="6" t="s">
        <v>15</v>
      </c>
      <c r="B13" s="9">
        <v>18</v>
      </c>
      <c r="C13" s="6" t="s">
        <v>8</v>
      </c>
      <c r="D13" t="s">
        <v>20</v>
      </c>
    </row>
    <row r="14" spans="1:7" x14ac:dyDescent="0.25">
      <c r="A14" s="6" t="s">
        <v>16</v>
      </c>
      <c r="B14" s="9">
        <f>B13*B9*(B7/1000)*2*1.065</f>
        <v>173.92204724409444</v>
      </c>
      <c r="C14" s="6" t="s">
        <v>10</v>
      </c>
    </row>
    <row r="15" spans="1:7" x14ac:dyDescent="0.25">
      <c r="A15" s="7" t="s">
        <v>17</v>
      </c>
      <c r="B15" s="9">
        <f>B12-B14</f>
        <v>276.07795275590559</v>
      </c>
      <c r="C15" s="6" t="s">
        <v>10</v>
      </c>
      <c r="G15" t="s">
        <v>154</v>
      </c>
    </row>
    <row r="16" spans="1:7" x14ac:dyDescent="0.25">
      <c r="A16" s="6" t="s">
        <v>18</v>
      </c>
      <c r="B16" s="9">
        <f>B15*B13</f>
        <v>4969.4031496063008</v>
      </c>
      <c r="C16" s="6" t="s">
        <v>11</v>
      </c>
    </row>
    <row r="17" spans="1:4" x14ac:dyDescent="0.25">
      <c r="A17" s="6" t="s">
        <v>19</v>
      </c>
      <c r="B17" s="9">
        <f>B16*0.85</f>
        <v>4223.9926771653554</v>
      </c>
      <c r="C17" s="6" t="s">
        <v>11</v>
      </c>
    </row>
    <row r="18" spans="1:4" x14ac:dyDescent="0.25">
      <c r="A18" s="6" t="s">
        <v>12</v>
      </c>
      <c r="B18" s="9">
        <f>B12*B13</f>
        <v>8100</v>
      </c>
      <c r="C18" s="4" t="s">
        <v>11</v>
      </c>
    </row>
    <row r="22" spans="1:4" x14ac:dyDescent="0.25">
      <c r="D22" t="s">
        <v>62</v>
      </c>
    </row>
    <row r="23" spans="1:4" x14ac:dyDescent="0.25">
      <c r="A23" s="1" t="s">
        <v>0</v>
      </c>
    </row>
    <row r="24" spans="1:4" x14ac:dyDescent="0.25">
      <c r="A24" s="2" t="s">
        <v>60</v>
      </c>
      <c r="B24" s="15"/>
      <c r="C24" s="3"/>
    </row>
    <row r="25" spans="1:4" x14ac:dyDescent="0.25">
      <c r="A25" s="4" t="s">
        <v>1</v>
      </c>
      <c r="B25" s="9">
        <v>1785</v>
      </c>
      <c r="C25" s="4" t="s">
        <v>2</v>
      </c>
    </row>
    <row r="26" spans="1:4" x14ac:dyDescent="0.25">
      <c r="A26" s="5" t="s">
        <v>3</v>
      </c>
      <c r="B26" s="16">
        <f>2.31/0.3048</f>
        <v>7.5787401574803148</v>
      </c>
      <c r="C26" s="5" t="s">
        <v>4</v>
      </c>
      <c r="D26" t="s">
        <v>61</v>
      </c>
    </row>
    <row r="27" spans="1:4" x14ac:dyDescent="0.25">
      <c r="A27" s="4" t="s">
        <v>5</v>
      </c>
      <c r="B27" s="9">
        <f>B26/3</f>
        <v>2.5262467191601048</v>
      </c>
      <c r="C27" s="4" t="s">
        <v>4</v>
      </c>
    </row>
    <row r="28" spans="1:4" ht="30" x14ac:dyDescent="0.25">
      <c r="A28" s="4" t="s">
        <v>6</v>
      </c>
      <c r="B28" s="9">
        <f>B27*(B25/1000)*2*1.065</f>
        <v>9.6049163385826759</v>
      </c>
      <c r="C28" s="4" t="s">
        <v>7</v>
      </c>
      <c r="D28" s="17" t="s">
        <v>58</v>
      </c>
    </row>
    <row r="29" spans="1:4" x14ac:dyDescent="0.25">
      <c r="A29" s="6" t="s">
        <v>14</v>
      </c>
      <c r="B29" s="9">
        <v>8</v>
      </c>
      <c r="C29" s="6" t="s">
        <v>8</v>
      </c>
    </row>
    <row r="30" spans="1:4" x14ac:dyDescent="0.25">
      <c r="A30" s="6" t="s">
        <v>9</v>
      </c>
      <c r="B30" s="9">
        <v>425</v>
      </c>
      <c r="C30" s="6" t="s">
        <v>10</v>
      </c>
    </row>
    <row r="31" spans="1:4" x14ac:dyDescent="0.25">
      <c r="A31" s="6" t="s">
        <v>15</v>
      </c>
      <c r="B31" s="9">
        <v>14</v>
      </c>
      <c r="C31" s="6" t="s">
        <v>8</v>
      </c>
      <c r="D31" t="s">
        <v>20</v>
      </c>
    </row>
    <row r="32" spans="1:4" x14ac:dyDescent="0.25">
      <c r="A32" s="6" t="s">
        <v>16</v>
      </c>
      <c r="B32" s="9">
        <f>B31*B27*(B25/1000)*2*1.065</f>
        <v>134.46882874015745</v>
      </c>
      <c r="C32" s="6" t="s">
        <v>10</v>
      </c>
    </row>
    <row r="33" spans="1:3" x14ac:dyDescent="0.25">
      <c r="A33" s="7" t="s">
        <v>17</v>
      </c>
      <c r="B33" s="9">
        <f>B30-B32</f>
        <v>290.53117125984255</v>
      </c>
      <c r="C33" s="6" t="s">
        <v>10</v>
      </c>
    </row>
    <row r="34" spans="1:3" x14ac:dyDescent="0.25">
      <c r="A34" s="6" t="s">
        <v>18</v>
      </c>
      <c r="B34" s="9">
        <f>B33*B31</f>
        <v>4067.4363976377958</v>
      </c>
      <c r="C34" s="6" t="s">
        <v>11</v>
      </c>
    </row>
    <row r="35" spans="1:3" x14ac:dyDescent="0.25">
      <c r="A35" s="6" t="s">
        <v>19</v>
      </c>
      <c r="B35" s="9">
        <f>B34*0.85</f>
        <v>3457.3209379921263</v>
      </c>
      <c r="C35" s="6" t="s">
        <v>11</v>
      </c>
    </row>
    <row r="36" spans="1:3" x14ac:dyDescent="0.25">
      <c r="A36" s="6" t="s">
        <v>12</v>
      </c>
      <c r="B36" s="9">
        <f>B30*B31</f>
        <v>5950</v>
      </c>
      <c r="C36" s="4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C4" sqref="C4"/>
    </sheetView>
  </sheetViews>
  <sheetFormatPr defaultRowHeight="15" x14ac:dyDescent="0.25"/>
  <cols>
    <col min="1" max="1" width="26.5703125" bestFit="1" customWidth="1"/>
    <col min="2" max="2" width="27" bestFit="1" customWidth="1"/>
    <col min="3" max="3" width="4.85546875" bestFit="1" customWidth="1"/>
    <col min="4" max="4" width="14" bestFit="1" customWidth="1"/>
    <col min="5" max="5" width="14.28515625" bestFit="1" customWidth="1"/>
    <col min="6" max="6" width="21.42578125" bestFit="1" customWidth="1"/>
    <col min="7" max="7" width="18.85546875" bestFit="1" customWidth="1"/>
    <col min="8" max="8" width="28" bestFit="1" customWidth="1"/>
    <col min="10" max="10" width="51" bestFit="1" customWidth="1"/>
    <col min="11" max="11" width="14.42578125" customWidth="1"/>
    <col min="12" max="12" width="9.7109375" bestFit="1" customWidth="1"/>
    <col min="13" max="13" width="9.140625" customWidth="1"/>
  </cols>
  <sheetData>
    <row r="1" spans="1:13" x14ac:dyDescent="0.25">
      <c r="A1" s="18" t="s">
        <v>21</v>
      </c>
      <c r="B1" s="8" t="s">
        <v>22</v>
      </c>
      <c r="C1" s="8" t="s">
        <v>23</v>
      </c>
      <c r="D1" s="8" t="s">
        <v>24</v>
      </c>
      <c r="E1" s="25" t="s">
        <v>25</v>
      </c>
      <c r="F1" s="8" t="s">
        <v>108</v>
      </c>
      <c r="G1" s="8" t="s">
        <v>107</v>
      </c>
      <c r="H1" s="8" t="s">
        <v>28</v>
      </c>
      <c r="J1" s="1" t="s">
        <v>0</v>
      </c>
      <c r="K1" s="14"/>
    </row>
    <row r="2" spans="1:13" ht="26.25" x14ac:dyDescent="0.25">
      <c r="A2" s="36" t="s">
        <v>69</v>
      </c>
      <c r="B2" s="33"/>
      <c r="C2" s="33"/>
      <c r="D2" s="33"/>
      <c r="E2" s="34"/>
      <c r="F2" s="33"/>
      <c r="G2" s="33"/>
      <c r="H2" s="8"/>
      <c r="J2" s="45" t="s">
        <v>135</v>
      </c>
      <c r="K2" s="15"/>
      <c r="L2" s="3"/>
    </row>
    <row r="3" spans="1:13" x14ac:dyDescent="0.25">
      <c r="A3" s="4" t="s">
        <v>102</v>
      </c>
      <c r="B3" s="4" t="s">
        <v>106</v>
      </c>
      <c r="C3" s="4">
        <v>1</v>
      </c>
      <c r="D3" s="4">
        <v>24</v>
      </c>
      <c r="E3" s="6">
        <v>8.3299999999999999E-2</v>
      </c>
      <c r="F3" s="4">
        <f>D3*E3</f>
        <v>1.9992000000000001</v>
      </c>
      <c r="G3" s="42">
        <f>F3*C3</f>
        <v>1.9992000000000001</v>
      </c>
      <c r="H3" s="4" t="s">
        <v>109</v>
      </c>
      <c r="J3" s="4" t="s">
        <v>1</v>
      </c>
      <c r="K3" s="9">
        <v>1710</v>
      </c>
      <c r="L3" s="4" t="s">
        <v>2</v>
      </c>
    </row>
    <row r="4" spans="1:13" x14ac:dyDescent="0.25">
      <c r="A4" s="4" t="s">
        <v>103</v>
      </c>
      <c r="B4" s="4" t="s">
        <v>110</v>
      </c>
      <c r="C4" s="4">
        <v>1</v>
      </c>
      <c r="D4" s="4">
        <v>24</v>
      </c>
      <c r="E4" s="4">
        <v>4.42</v>
      </c>
      <c r="F4" s="4">
        <f t="shared" ref="F4:F16" si="0">D4*E4</f>
        <v>106.08</v>
      </c>
      <c r="G4" s="42">
        <f t="shared" ref="G4:G16" si="1">F4*C4</f>
        <v>106.08</v>
      </c>
      <c r="H4" s="4"/>
      <c r="J4" s="5" t="s">
        <v>3</v>
      </c>
      <c r="K4" s="16">
        <f>2.31/0.3048</f>
        <v>7.5787401574803148</v>
      </c>
      <c r="L4" s="5" t="s">
        <v>4</v>
      </c>
    </row>
    <row r="5" spans="1:13" ht="45" x14ac:dyDescent="0.25">
      <c r="A5" s="4" t="s">
        <v>111</v>
      </c>
      <c r="B5" s="4" t="s">
        <v>112</v>
      </c>
      <c r="C5" s="4">
        <v>1</v>
      </c>
      <c r="D5" s="4">
        <v>24</v>
      </c>
      <c r="E5" s="4">
        <v>6.25E-2</v>
      </c>
      <c r="F5" s="4">
        <f t="shared" si="0"/>
        <v>1.5</v>
      </c>
      <c r="G5" s="42">
        <f t="shared" si="1"/>
        <v>1.5</v>
      </c>
      <c r="H5" s="44" t="s">
        <v>133</v>
      </c>
      <c r="J5" s="4" t="s">
        <v>5</v>
      </c>
      <c r="K5" s="9">
        <f>K4/3</f>
        <v>2.5262467191601048</v>
      </c>
      <c r="L5" s="4" t="s">
        <v>4</v>
      </c>
    </row>
    <row r="6" spans="1:13" ht="30" x14ac:dyDescent="0.25">
      <c r="A6" s="4" t="s">
        <v>113</v>
      </c>
      <c r="B6" s="4" t="s">
        <v>114</v>
      </c>
      <c r="C6" s="4">
        <v>1</v>
      </c>
      <c r="D6" s="4">
        <v>24</v>
      </c>
      <c r="E6" s="4">
        <v>0.14499999999999999</v>
      </c>
      <c r="F6" s="4">
        <f t="shared" si="0"/>
        <v>3.4799999999999995</v>
      </c>
      <c r="G6" s="42">
        <f t="shared" si="1"/>
        <v>3.4799999999999995</v>
      </c>
      <c r="H6" s="44" t="s">
        <v>134</v>
      </c>
      <c r="J6" s="4" t="s">
        <v>6</v>
      </c>
      <c r="K6" s="9">
        <f>K5*(K3/1000)*2*1.065</f>
        <v>9.2013484251968478</v>
      </c>
      <c r="L6" s="4" t="s">
        <v>7</v>
      </c>
    </row>
    <row r="7" spans="1:13" x14ac:dyDescent="0.25">
      <c r="A7" s="4" t="s">
        <v>41</v>
      </c>
      <c r="B7" s="4" t="s">
        <v>115</v>
      </c>
      <c r="C7" s="4">
        <v>1</v>
      </c>
      <c r="D7" s="4">
        <v>24</v>
      </c>
      <c r="E7" s="4">
        <v>0.20799999999999999</v>
      </c>
      <c r="F7" s="4">
        <f t="shared" si="0"/>
        <v>4.992</v>
      </c>
      <c r="G7" s="42">
        <f t="shared" si="1"/>
        <v>4.992</v>
      </c>
      <c r="H7" s="4"/>
      <c r="J7" s="6" t="s">
        <v>14</v>
      </c>
      <c r="K7" s="9">
        <v>8</v>
      </c>
      <c r="L7" s="6" t="s">
        <v>8</v>
      </c>
    </row>
    <row r="8" spans="1:13" x14ac:dyDescent="0.25">
      <c r="A8" s="4" t="s">
        <v>104</v>
      </c>
      <c r="B8" s="4" t="s">
        <v>105</v>
      </c>
      <c r="C8" s="4">
        <v>1</v>
      </c>
      <c r="D8" s="4">
        <v>24</v>
      </c>
      <c r="E8" s="4">
        <v>2</v>
      </c>
      <c r="F8" s="4">
        <f t="shared" si="0"/>
        <v>48</v>
      </c>
      <c r="G8" s="42">
        <f t="shared" si="1"/>
        <v>48</v>
      </c>
      <c r="H8" s="4"/>
      <c r="J8" s="6" t="s">
        <v>9</v>
      </c>
      <c r="K8" s="9">
        <v>425</v>
      </c>
      <c r="L8" s="6" t="s">
        <v>10</v>
      </c>
    </row>
    <row r="9" spans="1:13" x14ac:dyDescent="0.25">
      <c r="A9" s="6" t="s">
        <v>117</v>
      </c>
      <c r="B9" s="6" t="s">
        <v>116</v>
      </c>
      <c r="C9" s="6">
        <v>1</v>
      </c>
      <c r="D9" s="6">
        <v>24</v>
      </c>
      <c r="E9" s="6">
        <v>0.5</v>
      </c>
      <c r="F9" s="4">
        <f t="shared" ref="F9:F10" si="2">D9*E9</f>
        <v>12</v>
      </c>
      <c r="G9" s="42">
        <f t="shared" ref="G9:G10" si="3">F9*C9</f>
        <v>12</v>
      </c>
      <c r="H9" s="4" t="s">
        <v>118</v>
      </c>
      <c r="J9" s="6" t="s">
        <v>15</v>
      </c>
      <c r="K9" s="9">
        <v>18.5</v>
      </c>
      <c r="L9" s="6" t="s">
        <v>8</v>
      </c>
    </row>
    <row r="10" spans="1:13" x14ac:dyDescent="0.25">
      <c r="A10" s="6" t="s">
        <v>119</v>
      </c>
      <c r="B10" s="6" t="s">
        <v>120</v>
      </c>
      <c r="C10" s="6">
        <v>1</v>
      </c>
      <c r="D10" s="6">
        <v>24</v>
      </c>
      <c r="E10" s="6">
        <v>0.5</v>
      </c>
      <c r="F10" s="6">
        <f t="shared" si="2"/>
        <v>12</v>
      </c>
      <c r="G10" s="43">
        <f t="shared" si="3"/>
        <v>12</v>
      </c>
      <c r="H10" s="4" t="s">
        <v>121</v>
      </c>
      <c r="J10" s="6" t="s">
        <v>16</v>
      </c>
      <c r="K10" s="9">
        <f>K9*K5*(K3/1000)*2*1.065</f>
        <v>170.2249458661417</v>
      </c>
      <c r="L10" s="6" t="s">
        <v>10</v>
      </c>
    </row>
    <row r="11" spans="1:13" x14ac:dyDescent="0.25">
      <c r="A11" s="37"/>
      <c r="B11" s="37"/>
      <c r="C11" s="37"/>
      <c r="D11" s="37"/>
      <c r="E11" s="37"/>
      <c r="F11" s="39" t="s">
        <v>126</v>
      </c>
      <c r="G11" s="43">
        <f>SUM(G3:G10)</f>
        <v>190.05119999999999</v>
      </c>
      <c r="H11" s="4"/>
      <c r="J11" s="7" t="s">
        <v>17</v>
      </c>
      <c r="K11" s="9">
        <f>K8-K10</f>
        <v>254.7750541338583</v>
      </c>
      <c r="L11" s="6" t="s">
        <v>10</v>
      </c>
      <c r="M11" t="s">
        <v>137</v>
      </c>
    </row>
    <row r="12" spans="1:13" x14ac:dyDescent="0.25">
      <c r="A12" s="37"/>
      <c r="B12" s="37"/>
      <c r="C12" s="37"/>
      <c r="D12" s="37"/>
      <c r="E12" s="37"/>
      <c r="F12" s="3"/>
      <c r="G12" s="3"/>
      <c r="H12" s="4"/>
      <c r="J12" s="35" t="s">
        <v>18</v>
      </c>
      <c r="K12" s="47">
        <f>K11*K9</f>
        <v>4713.338501476379</v>
      </c>
      <c r="L12" s="35" t="s">
        <v>11</v>
      </c>
    </row>
    <row r="13" spans="1:13" ht="30" x14ac:dyDescent="0.25">
      <c r="A13" s="38" t="s">
        <v>63</v>
      </c>
      <c r="H13" s="4"/>
      <c r="J13" s="46" t="s">
        <v>136</v>
      </c>
      <c r="K13" s="9">
        <f>K12*0.85</f>
        <v>4006.337726254922</v>
      </c>
      <c r="L13" s="6" t="s">
        <v>11</v>
      </c>
    </row>
    <row r="14" spans="1:13" x14ac:dyDescent="0.25">
      <c r="A14" s="6" t="s">
        <v>32</v>
      </c>
      <c r="B14" s="4" t="s">
        <v>122</v>
      </c>
      <c r="C14" s="4">
        <v>1</v>
      </c>
      <c r="D14" s="4">
        <v>5</v>
      </c>
      <c r="E14" s="4">
        <v>2</v>
      </c>
      <c r="F14" s="4">
        <f t="shared" si="0"/>
        <v>10</v>
      </c>
      <c r="G14" s="42">
        <f t="shared" si="1"/>
        <v>10</v>
      </c>
      <c r="H14" s="4" t="s">
        <v>123</v>
      </c>
      <c r="J14" s="6" t="s">
        <v>12</v>
      </c>
      <c r="K14" s="9">
        <f>K8*K9</f>
        <v>7862.5</v>
      </c>
      <c r="L14" s="4" t="s">
        <v>11</v>
      </c>
    </row>
    <row r="15" spans="1:13" x14ac:dyDescent="0.25">
      <c r="A15" s="6" t="s">
        <v>29</v>
      </c>
      <c r="B15" s="4" t="s">
        <v>124</v>
      </c>
      <c r="C15" s="4">
        <v>1</v>
      </c>
      <c r="D15" s="4">
        <v>5</v>
      </c>
      <c r="E15" s="4">
        <v>0.12</v>
      </c>
      <c r="F15" s="4">
        <f t="shared" si="0"/>
        <v>0.6</v>
      </c>
      <c r="G15" s="42">
        <f t="shared" si="1"/>
        <v>0.6</v>
      </c>
      <c r="H15" s="4" t="s">
        <v>125</v>
      </c>
    </row>
    <row r="16" spans="1:13" x14ac:dyDescent="0.25">
      <c r="A16" s="6" t="s">
        <v>127</v>
      </c>
      <c r="B16" s="4" t="s">
        <v>128</v>
      </c>
      <c r="C16" s="4">
        <v>1</v>
      </c>
      <c r="D16" s="4">
        <v>5</v>
      </c>
      <c r="E16" s="4">
        <v>0.25</v>
      </c>
      <c r="F16" s="4">
        <f t="shared" si="0"/>
        <v>1.25</v>
      </c>
      <c r="G16" s="42">
        <f t="shared" si="1"/>
        <v>1.25</v>
      </c>
      <c r="H16" s="4" t="s">
        <v>129</v>
      </c>
    </row>
    <row r="17" spans="1:8" x14ac:dyDescent="0.25">
      <c r="F17" s="39" t="s">
        <v>126</v>
      </c>
      <c r="G17" s="42">
        <f>SUM(G14:G16)</f>
        <v>11.85</v>
      </c>
      <c r="H17" s="4"/>
    </row>
    <row r="18" spans="1:8" x14ac:dyDescent="0.25">
      <c r="H18" s="4"/>
    </row>
    <row r="19" spans="1:8" x14ac:dyDescent="0.25">
      <c r="A19" s="38" t="s">
        <v>77</v>
      </c>
      <c r="H19" s="4"/>
    </row>
    <row r="20" spans="1:8" x14ac:dyDescent="0.25">
      <c r="A20" s="4" t="s">
        <v>52</v>
      </c>
      <c r="B20" s="4" t="s">
        <v>105</v>
      </c>
      <c r="C20" s="4">
        <v>2</v>
      </c>
      <c r="D20" s="4">
        <v>48</v>
      </c>
      <c r="E20" s="4">
        <v>9</v>
      </c>
      <c r="F20" s="4">
        <f>D20*E20</f>
        <v>432</v>
      </c>
      <c r="G20" s="42">
        <f>F20*C20</f>
        <v>864</v>
      </c>
      <c r="H20" s="4" t="s">
        <v>149</v>
      </c>
    </row>
    <row r="21" spans="1:8" x14ac:dyDescent="0.25">
      <c r="A21" s="40"/>
      <c r="B21" s="24"/>
      <c r="C21" s="15"/>
      <c r="D21" s="15"/>
      <c r="E21" s="31"/>
      <c r="F21" s="41" t="s">
        <v>126</v>
      </c>
      <c r="G21" s="11">
        <f>SUM(G20:G20)</f>
        <v>864</v>
      </c>
      <c r="H21" s="4"/>
    </row>
    <row r="22" spans="1:8" x14ac:dyDescent="0.25">
      <c r="H22" s="4"/>
    </row>
    <row r="23" spans="1:8" x14ac:dyDescent="0.25">
      <c r="A23" s="66" t="s">
        <v>55</v>
      </c>
      <c r="B23" s="67"/>
      <c r="C23" s="67"/>
      <c r="D23" s="67"/>
      <c r="E23" s="67"/>
      <c r="F23" s="68"/>
      <c r="G23" s="23">
        <f>SUM(G11,G17,G21)</f>
        <v>1065.9012</v>
      </c>
      <c r="H23" s="4"/>
    </row>
    <row r="24" spans="1:8" x14ac:dyDescent="0.25">
      <c r="A24" s="66" t="s">
        <v>56</v>
      </c>
      <c r="B24" s="67"/>
      <c r="C24" s="67"/>
      <c r="D24" s="67"/>
      <c r="E24" s="68"/>
      <c r="F24" s="10" t="s">
        <v>57</v>
      </c>
      <c r="G24" s="23">
        <f>G23*1.15</f>
        <v>1225.78638</v>
      </c>
      <c r="H24" s="4"/>
    </row>
    <row r="26" spans="1:8" x14ac:dyDescent="0.25">
      <c r="A26" s="35" t="s">
        <v>130</v>
      </c>
      <c r="B26" s="47">
        <f>MiniROV!G41</f>
        <v>4532.8272000000006</v>
      </c>
      <c r="D26">
        <v>3300</v>
      </c>
    </row>
    <row r="27" spans="1:8" x14ac:dyDescent="0.25">
      <c r="A27" s="35" t="s">
        <v>131</v>
      </c>
      <c r="B27" s="47">
        <f>G24</f>
        <v>1225.78638</v>
      </c>
      <c r="D27">
        <v>1225</v>
      </c>
    </row>
    <row r="28" spans="1:8" x14ac:dyDescent="0.25">
      <c r="A28" s="35" t="s">
        <v>132</v>
      </c>
      <c r="B28" s="35">
        <f>SUM(B26:B27)</f>
        <v>5758.6135800000011</v>
      </c>
      <c r="D28">
        <f>SUM(D26:D27)</f>
        <v>4525</v>
      </c>
      <c r="G28" t="s">
        <v>62</v>
      </c>
    </row>
    <row r="29" spans="1:8" x14ac:dyDescent="0.25">
      <c r="A29" s="35" t="s">
        <v>140</v>
      </c>
      <c r="B29" s="47">
        <f>K12</f>
        <v>4713.338501476379</v>
      </c>
      <c r="G29" t="s">
        <v>62</v>
      </c>
    </row>
    <row r="30" spans="1:8" x14ac:dyDescent="0.25">
      <c r="A30" s="35" t="s">
        <v>141</v>
      </c>
      <c r="B30" s="47">
        <f>B28-B29</f>
        <v>1045.2750785236221</v>
      </c>
      <c r="G30" t="s">
        <v>62</v>
      </c>
    </row>
    <row r="31" spans="1:8" x14ac:dyDescent="0.25">
      <c r="G31" t="s">
        <v>62</v>
      </c>
    </row>
    <row r="32" spans="1:8" x14ac:dyDescent="0.25">
      <c r="G32" t="s">
        <v>62</v>
      </c>
    </row>
    <row r="33" spans="7:8" x14ac:dyDescent="0.25">
      <c r="G33" t="s">
        <v>62</v>
      </c>
    </row>
    <row r="34" spans="7:8" x14ac:dyDescent="0.25">
      <c r="G34" t="s">
        <v>149</v>
      </c>
    </row>
    <row r="35" spans="7:8" x14ac:dyDescent="0.25">
      <c r="G35" t="s">
        <v>62</v>
      </c>
    </row>
    <row r="36" spans="7:8" x14ac:dyDescent="0.25">
      <c r="G36" t="s">
        <v>62</v>
      </c>
      <c r="H36" t="s">
        <v>62</v>
      </c>
    </row>
    <row r="37" spans="7:8" x14ac:dyDescent="0.25">
      <c r="G37" t="s">
        <v>62</v>
      </c>
      <c r="H37" t="s">
        <v>62</v>
      </c>
    </row>
    <row r="38" spans="7:8" x14ac:dyDescent="0.25">
      <c r="G38" t="s">
        <v>62</v>
      </c>
      <c r="H38" t="s">
        <v>62</v>
      </c>
    </row>
    <row r="39" spans="7:8" x14ac:dyDescent="0.25">
      <c r="G39" t="s">
        <v>62</v>
      </c>
      <c r="H39" t="s">
        <v>149</v>
      </c>
    </row>
    <row r="40" spans="7:8" x14ac:dyDescent="0.25">
      <c r="G40" t="s">
        <v>149</v>
      </c>
      <c r="H40" t="s">
        <v>62</v>
      </c>
    </row>
    <row r="41" spans="7:8" x14ac:dyDescent="0.25">
      <c r="G41" t="s">
        <v>62</v>
      </c>
      <c r="H41" t="s">
        <v>62</v>
      </c>
    </row>
    <row r="42" spans="7:8" x14ac:dyDescent="0.25">
      <c r="G42" t="s">
        <v>62</v>
      </c>
      <c r="H42" t="s">
        <v>62</v>
      </c>
    </row>
    <row r="43" spans="7:8" x14ac:dyDescent="0.25">
      <c r="G43" t="s">
        <v>149</v>
      </c>
      <c r="H43" t="s">
        <v>62</v>
      </c>
    </row>
    <row r="44" spans="7:8" x14ac:dyDescent="0.25">
      <c r="H44" t="s">
        <v>62</v>
      </c>
    </row>
    <row r="45" spans="7:8" x14ac:dyDescent="0.25">
      <c r="H45" t="s">
        <v>62</v>
      </c>
    </row>
    <row r="46" spans="7:8" x14ac:dyDescent="0.25">
      <c r="H46" t="s">
        <v>149</v>
      </c>
    </row>
    <row r="47" spans="7:8" x14ac:dyDescent="0.25">
      <c r="H47" s="59" t="s">
        <v>62</v>
      </c>
    </row>
    <row r="48" spans="7:8" x14ac:dyDescent="0.25">
      <c r="H48" t="s">
        <v>62</v>
      </c>
    </row>
    <row r="49" spans="8:8" x14ac:dyDescent="0.25">
      <c r="H49" t="s">
        <v>62</v>
      </c>
    </row>
    <row r="50" spans="8:8" x14ac:dyDescent="0.25">
      <c r="H50" t="s">
        <v>62</v>
      </c>
    </row>
  </sheetData>
  <mergeCells count="2">
    <mergeCell ref="A23:F23"/>
    <mergeCell ref="A24:E2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36" sqref="C36"/>
    </sheetView>
  </sheetViews>
  <sheetFormatPr defaultRowHeight="15" x14ac:dyDescent="0.25"/>
  <cols>
    <col min="1" max="1" width="49.42578125" customWidth="1"/>
    <col min="2" max="2" width="6.140625" bestFit="1" customWidth="1"/>
    <col min="3" max="3" width="17" bestFit="1" customWidth="1"/>
    <col min="4" max="4" width="17.7109375" bestFit="1" customWidth="1"/>
    <col min="5" max="5" width="14.28515625" bestFit="1" customWidth="1"/>
    <col min="6" max="6" width="15.42578125" bestFit="1" customWidth="1"/>
    <col min="7" max="7" width="8.42578125" bestFit="1" customWidth="1"/>
  </cols>
  <sheetData>
    <row r="1" spans="1:7" ht="15.75" x14ac:dyDescent="0.25">
      <c r="A1" s="48" t="s">
        <v>21</v>
      </c>
      <c r="B1" s="49" t="s">
        <v>23</v>
      </c>
      <c r="C1" s="49" t="s">
        <v>24</v>
      </c>
      <c r="D1" s="50" t="s">
        <v>25</v>
      </c>
      <c r="E1" s="49" t="s">
        <v>26</v>
      </c>
      <c r="F1" s="49"/>
      <c r="G1" s="49" t="s">
        <v>11</v>
      </c>
    </row>
    <row r="2" spans="1:7" ht="15.75" x14ac:dyDescent="0.25">
      <c r="A2" s="51" t="s">
        <v>145</v>
      </c>
      <c r="B2" s="52">
        <v>1</v>
      </c>
      <c r="C2" s="52">
        <v>5</v>
      </c>
      <c r="D2" s="53">
        <v>4.2080000000000002</v>
      </c>
      <c r="E2" s="52">
        <f>D2*C2</f>
        <v>21.04</v>
      </c>
      <c r="F2" s="54" t="s">
        <v>35</v>
      </c>
      <c r="G2" s="54">
        <f>E2</f>
        <v>21.04</v>
      </c>
    </row>
    <row r="3" spans="1:7" ht="15.75" x14ac:dyDescent="0.25">
      <c r="A3" s="55" t="s">
        <v>146</v>
      </c>
      <c r="B3" s="56">
        <v>1</v>
      </c>
      <c r="C3" s="56">
        <v>12</v>
      </c>
      <c r="D3" s="53">
        <v>0.17</v>
      </c>
      <c r="E3" s="56">
        <f>C3*D3</f>
        <v>2.04</v>
      </c>
      <c r="F3" s="54" t="s">
        <v>40</v>
      </c>
      <c r="G3" s="57">
        <f>E3</f>
        <v>2.04</v>
      </c>
    </row>
    <row r="4" spans="1:7" ht="31.5" x14ac:dyDescent="0.25">
      <c r="A4" s="58" t="s">
        <v>147</v>
      </c>
      <c r="B4" s="56">
        <v>1</v>
      </c>
      <c r="C4" s="56">
        <v>24</v>
      </c>
      <c r="D4" s="53">
        <v>16.04</v>
      </c>
      <c r="E4" s="56">
        <v>385.15199999999999</v>
      </c>
      <c r="F4" s="54" t="s">
        <v>51</v>
      </c>
      <c r="G4" s="54">
        <v>385.15200000000004</v>
      </c>
    </row>
    <row r="5" spans="1:7" ht="15.75" x14ac:dyDescent="0.25">
      <c r="A5" s="55" t="s">
        <v>148</v>
      </c>
      <c r="B5" s="56">
        <v>6</v>
      </c>
      <c r="C5" s="56">
        <v>48</v>
      </c>
      <c r="D5" s="53">
        <v>9</v>
      </c>
      <c r="E5" s="56">
        <f>C5*D5*B5</f>
        <v>2592</v>
      </c>
      <c r="F5" s="54" t="s">
        <v>54</v>
      </c>
      <c r="G5" s="54">
        <f>SUM(E5)</f>
        <v>2592</v>
      </c>
    </row>
    <row r="6" spans="1:7" ht="15.75" x14ac:dyDescent="0.25">
      <c r="A6" s="78"/>
      <c r="B6" s="79"/>
      <c r="C6" s="79"/>
      <c r="D6" s="79"/>
      <c r="E6" s="79"/>
      <c r="F6" s="79"/>
      <c r="G6" s="80"/>
    </row>
    <row r="7" spans="1:7" ht="15.75" x14ac:dyDescent="0.25">
      <c r="A7" s="75" t="s">
        <v>55</v>
      </c>
      <c r="B7" s="76"/>
      <c r="C7" s="76"/>
      <c r="D7" s="76"/>
      <c r="E7" s="76"/>
      <c r="F7" s="77"/>
      <c r="G7" s="54">
        <f>SUM(G2:G5)</f>
        <v>3000.232</v>
      </c>
    </row>
    <row r="8" spans="1:7" ht="15.75" x14ac:dyDescent="0.25">
      <c r="A8" s="75" t="s">
        <v>56</v>
      </c>
      <c r="B8" s="76"/>
      <c r="C8" s="76"/>
      <c r="D8" s="76"/>
      <c r="E8" s="76"/>
      <c r="F8" s="77"/>
      <c r="G8" s="54">
        <f>G7*1.1</f>
        <v>3300.2552000000001</v>
      </c>
    </row>
    <row r="9" spans="1:7" x14ac:dyDescent="0.25">
      <c r="A9" s="65"/>
      <c r="B9" s="65"/>
      <c r="C9" s="65"/>
      <c r="D9" s="30"/>
      <c r="E9" s="24"/>
      <c r="F9" s="24"/>
      <c r="G9" s="15"/>
    </row>
    <row r="10" spans="1:7" x14ac:dyDescent="0.25">
      <c r="D10" s="27"/>
    </row>
    <row r="12" spans="1:7" x14ac:dyDescent="0.25">
      <c r="A12" s="32" t="s">
        <v>143</v>
      </c>
    </row>
    <row r="13" spans="1:7" x14ac:dyDescent="0.25">
      <c r="A13" s="18" t="s">
        <v>21</v>
      </c>
      <c r="B13" s="8" t="s">
        <v>23</v>
      </c>
      <c r="C13" s="8" t="s">
        <v>24</v>
      </c>
      <c r="D13" s="25" t="s">
        <v>25</v>
      </c>
      <c r="E13" s="8" t="s">
        <v>26</v>
      </c>
    </row>
    <row r="14" spans="1:7" x14ac:dyDescent="0.25">
      <c r="A14" s="4" t="s">
        <v>144</v>
      </c>
      <c r="B14" s="4">
        <v>1</v>
      </c>
      <c r="C14" s="9">
        <v>48</v>
      </c>
      <c r="D14" s="26">
        <v>9</v>
      </c>
      <c r="E14" s="9">
        <f>C14*D14*B14</f>
        <v>432</v>
      </c>
    </row>
    <row r="15" spans="1:7" x14ac:dyDescent="0.25">
      <c r="A15" s="19" t="s">
        <v>50</v>
      </c>
      <c r="B15" s="9">
        <v>1</v>
      </c>
      <c r="C15" s="9">
        <v>24</v>
      </c>
      <c r="D15" s="26">
        <v>5</v>
      </c>
      <c r="E15" s="9">
        <f t="shared" ref="E15:E17" si="0">C15*D15*B15</f>
        <v>120</v>
      </c>
    </row>
    <row r="16" spans="1:7" x14ac:dyDescent="0.25">
      <c r="A16" s="19" t="s">
        <v>138</v>
      </c>
      <c r="B16" s="9">
        <v>1</v>
      </c>
      <c r="C16" s="9">
        <v>24</v>
      </c>
      <c r="D16" s="26">
        <v>2</v>
      </c>
      <c r="E16" s="9">
        <f t="shared" si="0"/>
        <v>48</v>
      </c>
    </row>
    <row r="17" spans="1:5" x14ac:dyDescent="0.25">
      <c r="A17" s="19" t="s">
        <v>139</v>
      </c>
      <c r="B17" s="9">
        <v>1</v>
      </c>
      <c r="C17" s="9">
        <v>24</v>
      </c>
      <c r="D17" s="26">
        <v>2</v>
      </c>
      <c r="E17" s="9">
        <f t="shared" si="0"/>
        <v>48</v>
      </c>
    </row>
  </sheetData>
  <mergeCells count="4">
    <mergeCell ref="A8:F8"/>
    <mergeCell ref="A6:G6"/>
    <mergeCell ref="A9:C9"/>
    <mergeCell ref="A7:F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G21"/>
    </sheetView>
  </sheetViews>
  <sheetFormatPr defaultRowHeight="15" x14ac:dyDescent="0.25"/>
  <cols>
    <col min="1" max="1" width="16" bestFit="1" customWidth="1"/>
    <col min="2" max="2" width="27" bestFit="1" customWidth="1"/>
    <col min="3" max="3" width="4.85546875" bestFit="1" customWidth="1"/>
    <col min="4" max="4" width="14" bestFit="1" customWidth="1"/>
    <col min="5" max="5" width="14.28515625" bestFit="1" customWidth="1"/>
    <col min="6" max="6" width="21.42578125" bestFit="1" customWidth="1"/>
    <col min="7" max="7" width="18.85546875" bestFit="1" customWidth="1"/>
  </cols>
  <sheetData>
    <row r="1" spans="1:7" x14ac:dyDescent="0.25">
      <c r="A1" s="18" t="s">
        <v>21</v>
      </c>
      <c r="B1" s="8" t="s">
        <v>22</v>
      </c>
      <c r="C1" s="8" t="s">
        <v>23</v>
      </c>
      <c r="D1" s="8" t="s">
        <v>24</v>
      </c>
      <c r="E1" s="25" t="s">
        <v>25</v>
      </c>
      <c r="F1" s="8" t="s">
        <v>108</v>
      </c>
      <c r="G1" s="8" t="s">
        <v>107</v>
      </c>
    </row>
    <row r="2" spans="1:7" x14ac:dyDescent="0.25">
      <c r="A2" s="36" t="s">
        <v>69</v>
      </c>
      <c r="B2" s="33"/>
      <c r="C2" s="33"/>
      <c r="D2" s="33"/>
      <c r="E2" s="34"/>
      <c r="F2" s="33"/>
      <c r="G2" s="33"/>
    </row>
    <row r="3" spans="1:7" x14ac:dyDescent="0.25">
      <c r="A3" s="4" t="s">
        <v>102</v>
      </c>
      <c r="B3" s="4" t="s">
        <v>106</v>
      </c>
      <c r="C3" s="4">
        <v>1</v>
      </c>
      <c r="D3" s="4">
        <v>24</v>
      </c>
      <c r="E3" s="6">
        <v>8.3299999999999999E-2</v>
      </c>
      <c r="F3" s="4">
        <f>D3*E3</f>
        <v>1.9992000000000001</v>
      </c>
      <c r="G3" s="42">
        <f>F3*C3</f>
        <v>1.9992000000000001</v>
      </c>
    </row>
    <row r="4" spans="1:7" x14ac:dyDescent="0.25">
      <c r="A4" s="4" t="s">
        <v>103</v>
      </c>
      <c r="B4" s="4" t="s">
        <v>110</v>
      </c>
      <c r="C4" s="4">
        <v>1</v>
      </c>
      <c r="D4" s="4">
        <v>24</v>
      </c>
      <c r="E4" s="4">
        <v>4.42</v>
      </c>
      <c r="F4" s="4">
        <f t="shared" ref="F4:F15" si="0">D4*E4</f>
        <v>106.08</v>
      </c>
      <c r="G4" s="42">
        <f t="shared" ref="G4:G15" si="1">F4*C4</f>
        <v>106.08</v>
      </c>
    </row>
    <row r="5" spans="1:7" x14ac:dyDescent="0.25">
      <c r="A5" s="4" t="s">
        <v>111</v>
      </c>
      <c r="B5" s="4" t="s">
        <v>112</v>
      </c>
      <c r="C5" s="4">
        <v>1</v>
      </c>
      <c r="D5" s="4">
        <v>24</v>
      </c>
      <c r="E5" s="4">
        <v>6.25E-2</v>
      </c>
      <c r="F5" s="4">
        <f t="shared" si="0"/>
        <v>1.5</v>
      </c>
      <c r="G5" s="42">
        <f t="shared" si="1"/>
        <v>1.5</v>
      </c>
    </row>
    <row r="6" spans="1:7" x14ac:dyDescent="0.25">
      <c r="A6" s="4" t="s">
        <v>113</v>
      </c>
      <c r="B6" s="4" t="s">
        <v>114</v>
      </c>
      <c r="C6" s="4">
        <v>1</v>
      </c>
      <c r="D6" s="4">
        <v>24</v>
      </c>
      <c r="E6" s="4">
        <v>0.14499999999999999</v>
      </c>
      <c r="F6" s="4">
        <f t="shared" si="0"/>
        <v>3.4799999999999995</v>
      </c>
      <c r="G6" s="42">
        <f t="shared" si="1"/>
        <v>3.4799999999999995</v>
      </c>
    </row>
    <row r="7" spans="1:7" x14ac:dyDescent="0.25">
      <c r="A7" s="4" t="s">
        <v>41</v>
      </c>
      <c r="B7" s="4" t="s">
        <v>115</v>
      </c>
      <c r="C7" s="4">
        <v>1</v>
      </c>
      <c r="D7" s="4">
        <v>24</v>
      </c>
      <c r="E7" s="4">
        <v>0.20799999999999999</v>
      </c>
      <c r="F7" s="4">
        <f t="shared" si="0"/>
        <v>4.992</v>
      </c>
      <c r="G7" s="42">
        <f t="shared" si="1"/>
        <v>4.992</v>
      </c>
    </row>
    <row r="8" spans="1:7" x14ac:dyDescent="0.25">
      <c r="A8" s="4" t="s">
        <v>104</v>
      </c>
      <c r="B8" s="4" t="s">
        <v>105</v>
      </c>
      <c r="C8" s="4">
        <v>1</v>
      </c>
      <c r="D8" s="4">
        <v>24</v>
      </c>
      <c r="E8" s="4">
        <v>2</v>
      </c>
      <c r="F8" s="4">
        <f t="shared" si="0"/>
        <v>48</v>
      </c>
      <c r="G8" s="42">
        <f t="shared" si="1"/>
        <v>48</v>
      </c>
    </row>
    <row r="9" spans="1:7" x14ac:dyDescent="0.25">
      <c r="A9" s="6" t="s">
        <v>117</v>
      </c>
      <c r="B9" s="6" t="s">
        <v>116</v>
      </c>
      <c r="C9" s="6">
        <v>1</v>
      </c>
      <c r="D9" s="6">
        <v>24</v>
      </c>
      <c r="E9" s="6">
        <v>0.5</v>
      </c>
      <c r="F9" s="4">
        <f t="shared" si="0"/>
        <v>12</v>
      </c>
      <c r="G9" s="42">
        <f t="shared" si="1"/>
        <v>12</v>
      </c>
    </row>
    <row r="10" spans="1:7" x14ac:dyDescent="0.25">
      <c r="A10" s="6" t="s">
        <v>119</v>
      </c>
      <c r="B10" s="6" t="s">
        <v>120</v>
      </c>
      <c r="C10" s="6">
        <v>1</v>
      </c>
      <c r="D10" s="6">
        <v>24</v>
      </c>
      <c r="E10" s="6">
        <v>0.5</v>
      </c>
      <c r="F10" s="6">
        <f t="shared" si="0"/>
        <v>12</v>
      </c>
      <c r="G10" s="43">
        <f t="shared" si="1"/>
        <v>12</v>
      </c>
    </row>
    <row r="11" spans="1:7" x14ac:dyDescent="0.25">
      <c r="A11" s="37"/>
      <c r="B11" s="37"/>
      <c r="C11" s="37"/>
      <c r="D11" s="37"/>
      <c r="E11" s="37"/>
      <c r="F11" s="39" t="s">
        <v>126</v>
      </c>
      <c r="G11" s="43">
        <f>SUM(G3:G10)</f>
        <v>190.05119999999999</v>
      </c>
    </row>
    <row r="12" spans="1:7" x14ac:dyDescent="0.25">
      <c r="A12" s="38" t="s">
        <v>63</v>
      </c>
    </row>
    <row r="13" spans="1:7" x14ac:dyDescent="0.25">
      <c r="A13" s="6" t="s">
        <v>32</v>
      </c>
      <c r="B13" s="4" t="s">
        <v>122</v>
      </c>
      <c r="C13" s="4">
        <v>1</v>
      </c>
      <c r="D13" s="4">
        <v>5</v>
      </c>
      <c r="E13" s="4">
        <v>2</v>
      </c>
      <c r="F13" s="4">
        <f t="shared" si="0"/>
        <v>10</v>
      </c>
      <c r="G13" s="42">
        <f t="shared" si="1"/>
        <v>10</v>
      </c>
    </row>
    <row r="14" spans="1:7" x14ac:dyDescent="0.25">
      <c r="A14" s="6" t="s">
        <v>29</v>
      </c>
      <c r="B14" s="4" t="s">
        <v>124</v>
      </c>
      <c r="C14" s="4">
        <v>1</v>
      </c>
      <c r="D14" s="4">
        <v>5</v>
      </c>
      <c r="E14" s="4">
        <v>0.12</v>
      </c>
      <c r="F14" s="4">
        <f t="shared" si="0"/>
        <v>0.6</v>
      </c>
      <c r="G14" s="42">
        <f t="shared" si="1"/>
        <v>0.6</v>
      </c>
    </row>
    <row r="15" spans="1:7" x14ac:dyDescent="0.25">
      <c r="A15" s="6" t="s">
        <v>127</v>
      </c>
      <c r="B15" s="4" t="s">
        <v>128</v>
      </c>
      <c r="C15" s="4">
        <v>1</v>
      </c>
      <c r="D15" s="4">
        <v>5</v>
      </c>
      <c r="E15" s="4">
        <v>0.25</v>
      </c>
      <c r="F15" s="4">
        <f t="shared" si="0"/>
        <v>1.25</v>
      </c>
      <c r="G15" s="42">
        <f t="shared" si="1"/>
        <v>1.25</v>
      </c>
    </row>
    <row r="16" spans="1:7" x14ac:dyDescent="0.25">
      <c r="F16" s="39" t="s">
        <v>126</v>
      </c>
      <c r="G16" s="42">
        <f>SUM(G13:G15)</f>
        <v>11.85</v>
      </c>
    </row>
    <row r="17" spans="1:7" x14ac:dyDescent="0.25">
      <c r="A17" s="38" t="s">
        <v>77</v>
      </c>
    </row>
    <row r="18" spans="1:7" x14ac:dyDescent="0.25">
      <c r="A18" s="4" t="s">
        <v>52</v>
      </c>
      <c r="B18" s="4" t="s">
        <v>105</v>
      </c>
      <c r="C18" s="4">
        <v>2</v>
      </c>
      <c r="D18" s="4">
        <v>48</v>
      </c>
      <c r="E18" s="4">
        <v>9</v>
      </c>
      <c r="F18" s="4">
        <f>D18*E18</f>
        <v>432</v>
      </c>
      <c r="G18" s="42">
        <f>F18*C18</f>
        <v>864</v>
      </c>
    </row>
    <row r="19" spans="1:7" x14ac:dyDescent="0.25">
      <c r="A19" s="40"/>
      <c r="B19" s="24"/>
      <c r="C19" s="15"/>
      <c r="D19" s="15"/>
      <c r="E19" s="31"/>
      <c r="F19" s="41" t="s">
        <v>126</v>
      </c>
      <c r="G19" s="11">
        <f>SUM(G18:G18)</f>
        <v>864</v>
      </c>
    </row>
    <row r="20" spans="1:7" x14ac:dyDescent="0.25">
      <c r="A20" s="66" t="s">
        <v>55</v>
      </c>
      <c r="B20" s="67"/>
      <c r="C20" s="67"/>
      <c r="D20" s="67"/>
      <c r="E20" s="67"/>
      <c r="F20" s="68"/>
      <c r="G20" s="23">
        <f>SUM(G11,G16,G19)</f>
        <v>1065.9012</v>
      </c>
    </row>
    <row r="21" spans="1:7" x14ac:dyDescent="0.25">
      <c r="A21" s="66" t="s">
        <v>56</v>
      </c>
      <c r="B21" s="67"/>
      <c r="C21" s="67"/>
      <c r="D21" s="67"/>
      <c r="E21" s="68"/>
      <c r="F21" s="10" t="s">
        <v>57</v>
      </c>
      <c r="G21" s="23">
        <f>G20*1.15</f>
        <v>1225.78638</v>
      </c>
    </row>
  </sheetData>
  <mergeCells count="2">
    <mergeCell ref="A20:F20"/>
    <mergeCell ref="A21:E2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K27" sqref="K27"/>
    </sheetView>
  </sheetViews>
  <sheetFormatPr defaultRowHeight="18.75" x14ac:dyDescent="0.3"/>
  <cols>
    <col min="1" max="1" width="12.5703125" style="60" bestFit="1" customWidth="1"/>
    <col min="2" max="2" width="12.7109375" style="60" bestFit="1" customWidth="1"/>
    <col min="3" max="3" width="15.28515625" style="60" bestFit="1" customWidth="1"/>
    <col min="4" max="4" width="3.7109375" style="60" bestFit="1" customWidth="1"/>
    <col min="5" max="5" width="15.28515625" style="60" customWidth="1"/>
    <col min="6" max="6" width="3.7109375" style="60" bestFit="1" customWidth="1"/>
    <col min="7" max="7" width="22" style="60" customWidth="1"/>
    <col min="8" max="8" width="3.7109375" style="60" bestFit="1" customWidth="1"/>
    <col min="9" max="9" width="17.42578125" style="60" customWidth="1"/>
    <col min="10" max="10" width="3.7109375" style="60" bestFit="1" customWidth="1"/>
    <col min="11" max="11" width="18" style="60" customWidth="1"/>
    <col min="12" max="12" width="3.7109375" style="60" bestFit="1" customWidth="1"/>
    <col min="13" max="13" width="59" style="60" customWidth="1"/>
    <col min="14" max="16384" width="9.140625" style="60"/>
  </cols>
  <sheetData>
    <row r="1" spans="1:13" ht="37.5" x14ac:dyDescent="0.3">
      <c r="A1" s="61" t="s">
        <v>162</v>
      </c>
      <c r="B1" s="61" t="s">
        <v>163</v>
      </c>
      <c r="C1" s="61" t="s">
        <v>164</v>
      </c>
      <c r="D1" s="62"/>
      <c r="E1" s="81" t="s">
        <v>155</v>
      </c>
      <c r="F1" s="82"/>
      <c r="G1" s="82"/>
      <c r="H1" s="82"/>
      <c r="I1" s="82"/>
      <c r="J1" s="82"/>
      <c r="K1" s="82"/>
      <c r="L1" s="82"/>
      <c r="M1" s="83"/>
    </row>
    <row r="2" spans="1:13" x14ac:dyDescent="0.3">
      <c r="A2" s="62"/>
      <c r="B2" s="62"/>
      <c r="C2" s="62"/>
      <c r="D2" s="62"/>
      <c r="E2" s="62" t="s">
        <v>52</v>
      </c>
      <c r="F2" s="62"/>
      <c r="G2" s="62" t="s">
        <v>157</v>
      </c>
      <c r="H2" s="62"/>
      <c r="I2" s="62" t="s">
        <v>158</v>
      </c>
      <c r="J2" s="62"/>
      <c r="K2" s="62" t="s">
        <v>159</v>
      </c>
      <c r="L2" s="62"/>
      <c r="M2" s="62" t="s">
        <v>160</v>
      </c>
    </row>
    <row r="3" spans="1:13" x14ac:dyDescent="0.3">
      <c r="A3" s="62"/>
      <c r="B3" s="62"/>
      <c r="C3" s="62"/>
      <c r="D3" s="63" t="s">
        <v>156</v>
      </c>
      <c r="E3" s="62"/>
      <c r="F3" s="63" t="s">
        <v>156</v>
      </c>
      <c r="G3" s="62" t="s">
        <v>161</v>
      </c>
      <c r="H3" s="63" t="s">
        <v>156</v>
      </c>
      <c r="I3" s="62"/>
      <c r="J3" s="63" t="s">
        <v>156</v>
      </c>
      <c r="K3" s="62"/>
      <c r="L3" s="63" t="s">
        <v>156</v>
      </c>
      <c r="M3" s="62"/>
    </row>
    <row r="4" spans="1:13" x14ac:dyDescent="0.3">
      <c r="A4" s="62"/>
      <c r="B4" s="62"/>
      <c r="C4" s="62"/>
      <c r="D4" s="63" t="s">
        <v>156</v>
      </c>
      <c r="E4" s="62"/>
      <c r="F4" s="63" t="s">
        <v>156</v>
      </c>
      <c r="G4" s="62" t="s">
        <v>161</v>
      </c>
      <c r="H4" s="63" t="s">
        <v>156</v>
      </c>
      <c r="I4" s="62"/>
      <c r="J4" s="63" t="s">
        <v>156</v>
      </c>
      <c r="K4" s="62"/>
      <c r="L4" s="63" t="s">
        <v>156</v>
      </c>
      <c r="M4" s="62"/>
    </row>
    <row r="5" spans="1:13" x14ac:dyDescent="0.3">
      <c r="A5" s="62"/>
      <c r="B5" s="62"/>
      <c r="C5" s="62"/>
      <c r="D5" s="63" t="s">
        <v>156</v>
      </c>
      <c r="E5" s="62"/>
      <c r="F5" s="63" t="s">
        <v>156</v>
      </c>
      <c r="G5" s="62" t="s">
        <v>161</v>
      </c>
      <c r="H5" s="63" t="s">
        <v>156</v>
      </c>
      <c r="I5" s="62"/>
      <c r="J5" s="63" t="s">
        <v>156</v>
      </c>
      <c r="K5" s="62"/>
      <c r="L5" s="63" t="s">
        <v>156</v>
      </c>
      <c r="M5" s="62"/>
    </row>
    <row r="6" spans="1:13" x14ac:dyDescent="0.3">
      <c r="A6" s="62"/>
      <c r="B6" s="62"/>
      <c r="C6" s="62"/>
      <c r="D6" s="63" t="s">
        <v>156</v>
      </c>
      <c r="E6" s="62"/>
      <c r="F6" s="63" t="s">
        <v>156</v>
      </c>
      <c r="G6" s="62" t="s">
        <v>161</v>
      </c>
      <c r="H6" s="63" t="s">
        <v>156</v>
      </c>
      <c r="I6" s="62"/>
      <c r="J6" s="63" t="s">
        <v>156</v>
      </c>
      <c r="K6" s="62"/>
      <c r="L6" s="63" t="s">
        <v>156</v>
      </c>
      <c r="M6" s="62"/>
    </row>
    <row r="7" spans="1:13" x14ac:dyDescent="0.3">
      <c r="A7" s="62"/>
      <c r="B7" s="62"/>
      <c r="C7" s="62"/>
      <c r="D7" s="63" t="s">
        <v>156</v>
      </c>
      <c r="E7" s="62"/>
      <c r="F7" s="63" t="s">
        <v>156</v>
      </c>
      <c r="G7" s="62" t="s">
        <v>161</v>
      </c>
      <c r="H7" s="63" t="s">
        <v>156</v>
      </c>
      <c r="I7" s="62"/>
      <c r="J7" s="63" t="s">
        <v>156</v>
      </c>
      <c r="K7" s="62"/>
      <c r="L7" s="63" t="s">
        <v>156</v>
      </c>
      <c r="M7" s="62"/>
    </row>
    <row r="8" spans="1:13" x14ac:dyDescent="0.3">
      <c r="A8" s="62"/>
      <c r="B8" s="62"/>
      <c r="C8" s="62"/>
      <c r="D8" s="63" t="s">
        <v>156</v>
      </c>
      <c r="E8" s="62"/>
      <c r="F8" s="63" t="s">
        <v>156</v>
      </c>
      <c r="G8" s="62" t="s">
        <v>161</v>
      </c>
      <c r="H8" s="63" t="s">
        <v>156</v>
      </c>
      <c r="I8" s="62"/>
      <c r="J8" s="63" t="s">
        <v>156</v>
      </c>
      <c r="K8" s="62"/>
      <c r="L8" s="63" t="s">
        <v>156</v>
      </c>
      <c r="M8" s="62"/>
    </row>
    <row r="9" spans="1:13" x14ac:dyDescent="0.3">
      <c r="A9" s="62"/>
      <c r="B9" s="62"/>
      <c r="C9" s="62"/>
      <c r="D9" s="63" t="s">
        <v>156</v>
      </c>
      <c r="E9" s="62"/>
      <c r="F9" s="63" t="s">
        <v>156</v>
      </c>
      <c r="G9" s="62" t="s">
        <v>161</v>
      </c>
      <c r="H9" s="63" t="s">
        <v>156</v>
      </c>
      <c r="I9" s="62"/>
      <c r="J9" s="63" t="s">
        <v>156</v>
      </c>
      <c r="K9" s="62"/>
      <c r="L9" s="63" t="s">
        <v>156</v>
      </c>
      <c r="M9" s="62"/>
    </row>
    <row r="10" spans="1:13" x14ac:dyDescent="0.3">
      <c r="A10" s="62"/>
      <c r="B10" s="62"/>
      <c r="C10" s="62"/>
      <c r="D10" s="63" t="s">
        <v>156</v>
      </c>
      <c r="E10" s="62"/>
      <c r="F10" s="63" t="s">
        <v>156</v>
      </c>
      <c r="G10" s="62" t="s">
        <v>161</v>
      </c>
      <c r="H10" s="63" t="s">
        <v>156</v>
      </c>
      <c r="I10" s="62"/>
      <c r="J10" s="63" t="s">
        <v>156</v>
      </c>
      <c r="K10" s="62"/>
      <c r="L10" s="63" t="s">
        <v>156</v>
      </c>
      <c r="M10" s="62"/>
    </row>
    <row r="11" spans="1:13" x14ac:dyDescent="0.3">
      <c r="A11" s="62"/>
      <c r="B11" s="62"/>
      <c r="C11" s="62"/>
      <c r="D11" s="63" t="s">
        <v>156</v>
      </c>
      <c r="E11" s="62"/>
      <c r="F11" s="63" t="s">
        <v>156</v>
      </c>
      <c r="G11" s="62" t="s">
        <v>161</v>
      </c>
      <c r="H11" s="63" t="s">
        <v>156</v>
      </c>
      <c r="I11" s="62"/>
      <c r="J11" s="63" t="s">
        <v>156</v>
      </c>
      <c r="K11" s="62"/>
      <c r="L11" s="63" t="s">
        <v>156</v>
      </c>
      <c r="M11" s="62"/>
    </row>
    <row r="12" spans="1:13" x14ac:dyDescent="0.3">
      <c r="A12" s="62"/>
      <c r="B12" s="62"/>
      <c r="C12" s="62"/>
      <c r="D12" s="63" t="s">
        <v>156</v>
      </c>
      <c r="E12" s="62"/>
      <c r="F12" s="63" t="s">
        <v>156</v>
      </c>
      <c r="G12" s="62" t="s">
        <v>161</v>
      </c>
      <c r="H12" s="63" t="s">
        <v>156</v>
      </c>
      <c r="I12" s="62"/>
      <c r="J12" s="63" t="s">
        <v>156</v>
      </c>
      <c r="K12" s="62"/>
      <c r="L12" s="63" t="s">
        <v>156</v>
      </c>
      <c r="M12" s="62"/>
    </row>
    <row r="13" spans="1:13" x14ac:dyDescent="0.3">
      <c r="A13" s="62"/>
      <c r="B13" s="62"/>
      <c r="C13" s="62"/>
      <c r="D13" s="63" t="s">
        <v>156</v>
      </c>
      <c r="E13" s="62"/>
      <c r="F13" s="63" t="s">
        <v>156</v>
      </c>
      <c r="G13" s="62" t="s">
        <v>161</v>
      </c>
      <c r="H13" s="63" t="s">
        <v>156</v>
      </c>
      <c r="I13" s="62"/>
      <c r="J13" s="63" t="s">
        <v>156</v>
      </c>
      <c r="K13" s="62"/>
      <c r="L13" s="63" t="s">
        <v>156</v>
      </c>
      <c r="M13" s="62"/>
    </row>
    <row r="14" spans="1:13" x14ac:dyDescent="0.3">
      <c r="A14" s="62"/>
      <c r="B14" s="62"/>
      <c r="C14" s="62"/>
      <c r="D14" s="63" t="s">
        <v>156</v>
      </c>
      <c r="E14" s="62"/>
      <c r="F14" s="63" t="s">
        <v>156</v>
      </c>
      <c r="G14" s="62" t="s">
        <v>161</v>
      </c>
      <c r="H14" s="63" t="s">
        <v>156</v>
      </c>
      <c r="I14" s="62"/>
      <c r="J14" s="63" t="s">
        <v>156</v>
      </c>
      <c r="K14" s="62"/>
      <c r="L14" s="63" t="s">
        <v>156</v>
      </c>
      <c r="M14" s="62"/>
    </row>
    <row r="15" spans="1:13" x14ac:dyDescent="0.3">
      <c r="A15" s="62"/>
      <c r="B15" s="62"/>
      <c r="C15" s="62"/>
      <c r="D15" s="63" t="s">
        <v>156</v>
      </c>
      <c r="E15" s="62"/>
      <c r="F15" s="63" t="s">
        <v>156</v>
      </c>
      <c r="G15" s="62" t="s">
        <v>161</v>
      </c>
      <c r="H15" s="63" t="s">
        <v>156</v>
      </c>
      <c r="I15" s="62"/>
      <c r="J15" s="63" t="s">
        <v>156</v>
      </c>
      <c r="K15" s="62"/>
      <c r="L15" s="63" t="s">
        <v>156</v>
      </c>
      <c r="M15" s="62"/>
    </row>
    <row r="16" spans="1:13" x14ac:dyDescent="0.3">
      <c r="A16" s="62"/>
      <c r="B16" s="62"/>
      <c r="C16" s="62"/>
      <c r="D16" s="63" t="s">
        <v>156</v>
      </c>
      <c r="E16" s="62"/>
      <c r="F16" s="63" t="s">
        <v>156</v>
      </c>
      <c r="G16" s="62" t="s">
        <v>161</v>
      </c>
      <c r="H16" s="63" t="s">
        <v>156</v>
      </c>
      <c r="I16" s="62"/>
      <c r="J16" s="63" t="s">
        <v>156</v>
      </c>
      <c r="K16" s="62"/>
      <c r="L16" s="63" t="s">
        <v>156</v>
      </c>
      <c r="M16" s="62"/>
    </row>
    <row r="17" spans="1:13" x14ac:dyDescent="0.3">
      <c r="A17" s="62"/>
      <c r="B17" s="62"/>
      <c r="C17" s="62"/>
      <c r="D17" s="63" t="s">
        <v>156</v>
      </c>
      <c r="E17" s="62"/>
      <c r="F17" s="63" t="s">
        <v>156</v>
      </c>
      <c r="G17" s="62" t="s">
        <v>161</v>
      </c>
      <c r="H17" s="63" t="s">
        <v>156</v>
      </c>
      <c r="I17" s="62"/>
      <c r="J17" s="63" t="s">
        <v>156</v>
      </c>
      <c r="K17" s="62"/>
      <c r="L17" s="63" t="s">
        <v>156</v>
      </c>
      <c r="M17" s="62"/>
    </row>
  </sheetData>
  <mergeCells count="1">
    <mergeCell ref="E1:M1"/>
  </mergeCells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MiniROV</vt:lpstr>
      <vt:lpstr>Umbilical Calculations</vt:lpstr>
      <vt:lpstr>Smart Clump</vt:lpstr>
      <vt:lpstr>MiniROV budget formatted</vt:lpstr>
      <vt:lpstr>Smart Clump Formatted</vt:lpstr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cp:lastPrinted>2018-12-13T16:43:47Z</cp:lastPrinted>
  <dcterms:created xsi:type="dcterms:W3CDTF">2015-08-19T18:12:10Z</dcterms:created>
  <dcterms:modified xsi:type="dcterms:W3CDTF">2019-01-17T22:59:04Z</dcterms:modified>
</cp:coreProperties>
</file>