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901123.ROV1k\Thrusters\ThrusterRedesign2025\"/>
    </mc:Choice>
  </mc:AlternateContent>
  <xr:revisionPtr revIDLastSave="0" documentId="13_ncr:1_{E8D9B6D2-9DDB-44E4-9282-087F51C54744}" xr6:coauthVersionLast="47" xr6:coauthVersionMax="47" xr10:uidLastSave="{00000000-0000-0000-0000-000000000000}"/>
  <bookViews>
    <workbookView xWindow="14292" yWindow="1032" windowWidth="20712" windowHeight="14964" xr2:uid="{00000000-000D-0000-FFFF-FFFF00000000}"/>
  </bookViews>
  <sheets>
    <sheet name="Sheet1 (2)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4" l="1"/>
  <c r="C35" i="4"/>
  <c r="C33" i="4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12" i="4"/>
  <c r="M12" i="4" s="1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12" i="4"/>
  <c r="I12" i="4" l="1"/>
  <c r="K12" i="4" s="1"/>
  <c r="I26" i="4"/>
  <c r="K26" i="4" s="1"/>
  <c r="I25" i="4"/>
  <c r="K25" i="4" s="1"/>
  <c r="I24" i="4"/>
  <c r="K24" i="4" s="1"/>
  <c r="I23" i="4"/>
  <c r="K23" i="4" s="1"/>
  <c r="I22" i="4"/>
  <c r="K22" i="4" s="1"/>
  <c r="I21" i="4"/>
  <c r="K21" i="4" s="1"/>
  <c r="I20" i="4"/>
  <c r="K20" i="4" s="1"/>
  <c r="I19" i="4"/>
  <c r="K19" i="4" s="1"/>
  <c r="I18" i="4"/>
  <c r="K18" i="4" s="1"/>
  <c r="I17" i="4"/>
  <c r="K17" i="4" s="1"/>
  <c r="I16" i="4"/>
  <c r="K16" i="4" s="1"/>
  <c r="I15" i="4"/>
  <c r="J23" i="4"/>
  <c r="J22" i="4"/>
  <c r="J21" i="4"/>
  <c r="I14" i="4"/>
  <c r="I13" i="4"/>
  <c r="J24" i="4" l="1"/>
  <c r="J25" i="4"/>
  <c r="J26" i="4"/>
  <c r="J12" i="4"/>
  <c r="J16" i="4"/>
  <c r="J17" i="4"/>
  <c r="J18" i="4"/>
  <c r="J19" i="4"/>
  <c r="J20" i="4"/>
  <c r="K15" i="4"/>
  <c r="J15" i="4"/>
  <c r="K13" i="4"/>
  <c r="J13" i="4"/>
  <c r="K14" i="4"/>
  <c r="J14" i="4"/>
</calcChain>
</file>

<file path=xl/sharedStrings.xml><?xml version="1.0" encoding="utf-8"?>
<sst xmlns="http://schemas.openxmlformats.org/spreadsheetml/2006/main" count="35" uniqueCount="23">
  <si>
    <t xml:space="preserve">MBARI MiniROV Propeller Test </t>
  </si>
  <si>
    <t>Date:</t>
  </si>
  <si>
    <t>Power Supply voltage:</t>
  </si>
  <si>
    <t>Current Limit:</t>
  </si>
  <si>
    <t>Commanded RPM</t>
  </si>
  <si>
    <t>PS Amps</t>
  </si>
  <si>
    <t>Thrust (lbs)</t>
  </si>
  <si>
    <t>VETUS 6 blade prop</t>
  </si>
  <si>
    <t>New 5 blade prop</t>
  </si>
  <si>
    <t>MBARI MiniROV .65 hp Thruster</t>
  </si>
  <si>
    <t>rad/sec</t>
  </si>
  <si>
    <t>Thrust (N)</t>
  </si>
  <si>
    <t>armature resistance (ohms)</t>
  </si>
  <si>
    <t>P heat</t>
  </si>
  <si>
    <t>P electric</t>
  </si>
  <si>
    <t>P mech 1</t>
  </si>
  <si>
    <t>motor efficency assumed</t>
  </si>
  <si>
    <t>motor efficency calculated</t>
  </si>
  <si>
    <t>thermal losses only</t>
  </si>
  <si>
    <t>P mech 2</t>
  </si>
  <si>
    <t>Torque 2 (Nm)</t>
  </si>
  <si>
    <t>Torque 1 (Nm)</t>
  </si>
  <si>
    <t>assumed efficency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</si>
</sst>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/>
    <xf numFmtId="17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53018372703413"/>
          <c:y val="3.4043433856853648E-2"/>
          <c:w val="0.63526115485564305"/>
          <c:h val="0.87070339248688067"/>
        </c:manualLayout>
      </c:layout>
      <c:scatterChart>
        <c:scatterStyle val="smoothMarker"/>
        <c:varyColors val="0"/>
        <c:ser>
          <c:idx val="0"/>
          <c:order val="0"/>
          <c:tx>
            <c:v>5 blade</c:v>
          </c:tx>
          <c:marker>
            <c:symbol val="none"/>
          </c:marker>
          <c:xVal>
            <c:numRef>
              <c:f>Sheet1!$C$28:$C$38</c:f>
              <c:numCache>
                <c:formatCode>General</c:formatCode>
                <c:ptCount val="11"/>
                <c:pt idx="0">
                  <c:v>2.4309000000000003</c:v>
                </c:pt>
                <c:pt idx="1">
                  <c:v>7.4458799999999998</c:v>
                </c:pt>
                <c:pt idx="2">
                  <c:v>16.183800000000002</c:v>
                </c:pt>
                <c:pt idx="3">
                  <c:v>18.514800000000001</c:v>
                </c:pt>
                <c:pt idx="4">
                  <c:v>20.712600000000002</c:v>
                </c:pt>
                <c:pt idx="5">
                  <c:v>23.130179999999999</c:v>
                </c:pt>
                <c:pt idx="6">
                  <c:v>24.6753</c:v>
                </c:pt>
                <c:pt idx="7">
                  <c:v>26.573399999999999</c:v>
                </c:pt>
                <c:pt idx="8">
                  <c:v>27.139500000000002</c:v>
                </c:pt>
                <c:pt idx="9">
                  <c:v>27.2394</c:v>
                </c:pt>
                <c:pt idx="10">
                  <c:v>27.639000000000003</c:v>
                </c:pt>
              </c:numCache>
            </c:numRef>
          </c:xVal>
          <c:yVal>
            <c:numRef>
              <c:f>Sheet1!$B$28:$B$38</c:f>
              <c:numCache>
                <c:formatCode>General</c:formatCode>
                <c:ptCount val="11"/>
                <c:pt idx="0">
                  <c:v>0.2</c:v>
                </c:pt>
                <c:pt idx="1">
                  <c:v>1.03</c:v>
                </c:pt>
                <c:pt idx="2">
                  <c:v>3.53</c:v>
                </c:pt>
                <c:pt idx="3">
                  <c:v>4.42</c:v>
                </c:pt>
                <c:pt idx="4">
                  <c:v>5.43</c:v>
                </c:pt>
                <c:pt idx="5">
                  <c:v>6.71</c:v>
                </c:pt>
                <c:pt idx="6">
                  <c:v>7.58</c:v>
                </c:pt>
                <c:pt idx="7">
                  <c:v>8.43</c:v>
                </c:pt>
                <c:pt idx="8">
                  <c:v>9.39</c:v>
                </c:pt>
                <c:pt idx="9">
                  <c:v>9.5</c:v>
                </c:pt>
                <c:pt idx="10">
                  <c:v>9.83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030-4F2A-9F3B-F39A0EA4FEDB}"/>
            </c:ext>
          </c:extLst>
        </c:ser>
        <c:ser>
          <c:idx val="1"/>
          <c:order val="1"/>
          <c:tx>
            <c:v>6 Blade</c:v>
          </c:tx>
          <c:marker>
            <c:symbol val="none"/>
          </c:marker>
          <c:xVal>
            <c:numRef>
              <c:f>Sheet1!$C$10:$C$24</c:f>
              <c:numCache>
                <c:formatCode>General</c:formatCode>
                <c:ptCount val="15"/>
                <c:pt idx="0">
                  <c:v>1.9980000000000002</c:v>
                </c:pt>
                <c:pt idx="1">
                  <c:v>6.5268000000000006</c:v>
                </c:pt>
                <c:pt idx="2">
                  <c:v>14.352300000000001</c:v>
                </c:pt>
                <c:pt idx="3">
                  <c:v>16.383600000000001</c:v>
                </c:pt>
                <c:pt idx="4">
                  <c:v>18.421559999999999</c:v>
                </c:pt>
                <c:pt idx="5">
                  <c:v>20.552759999999999</c:v>
                </c:pt>
                <c:pt idx="6">
                  <c:v>21.744900000000001</c:v>
                </c:pt>
                <c:pt idx="7">
                  <c:v>23.016960000000005</c:v>
                </c:pt>
                <c:pt idx="8">
                  <c:v>24.26238</c:v>
                </c:pt>
                <c:pt idx="9">
                  <c:v>24.362280000000002</c:v>
                </c:pt>
                <c:pt idx="10">
                  <c:v>24.575400000000002</c:v>
                </c:pt>
                <c:pt idx="11">
                  <c:v>24.9084</c:v>
                </c:pt>
                <c:pt idx="12">
                  <c:v>25.414559999999998</c:v>
                </c:pt>
                <c:pt idx="13">
                  <c:v>26.919720000000002</c:v>
                </c:pt>
                <c:pt idx="14">
                  <c:v>27.399240000000002</c:v>
                </c:pt>
              </c:numCache>
            </c:numRef>
          </c:xVal>
          <c:yVal>
            <c:numRef>
              <c:f>Sheet1!$B$10:$B$24</c:f>
              <c:numCache>
                <c:formatCode>General</c:formatCode>
                <c:ptCount val="15"/>
                <c:pt idx="0">
                  <c:v>0.18</c:v>
                </c:pt>
                <c:pt idx="1">
                  <c:v>0.9</c:v>
                </c:pt>
                <c:pt idx="2">
                  <c:v>2.97</c:v>
                </c:pt>
                <c:pt idx="3">
                  <c:v>3.66</c:v>
                </c:pt>
                <c:pt idx="4">
                  <c:v>4.47</c:v>
                </c:pt>
                <c:pt idx="5">
                  <c:v>5.48</c:v>
                </c:pt>
                <c:pt idx="6">
                  <c:v>6.04</c:v>
                </c:pt>
                <c:pt idx="7">
                  <c:v>6.75</c:v>
                </c:pt>
                <c:pt idx="8">
                  <c:v>7.53</c:v>
                </c:pt>
                <c:pt idx="9">
                  <c:v>7.59</c:v>
                </c:pt>
                <c:pt idx="10">
                  <c:v>7.85</c:v>
                </c:pt>
                <c:pt idx="11">
                  <c:v>8.02</c:v>
                </c:pt>
                <c:pt idx="12">
                  <c:v>8.32</c:v>
                </c:pt>
                <c:pt idx="13">
                  <c:v>9.25</c:v>
                </c:pt>
                <c:pt idx="14">
                  <c:v>9.74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030-4F2A-9F3B-F39A0EA4F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880704"/>
        <c:axId val="201878912"/>
      </c:scatterChart>
      <c:valAx>
        <c:axId val="201880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THRUST</a:t>
                </a:r>
                <a:r>
                  <a:rPr lang="en-US" baseline="0"/>
                  <a:t> (lbs)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1878912"/>
        <c:crosses val="autoZero"/>
        <c:crossBetween val="midCat"/>
      </c:valAx>
      <c:valAx>
        <c:axId val="201878912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AMPS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18807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7</xdr:row>
      <xdr:rowOff>33337</xdr:rowOff>
    </xdr:from>
    <xdr:to>
      <xdr:col>14</xdr:col>
      <xdr:colOff>57150</xdr:colOff>
      <xdr:row>37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3240-1D4C-4621-BEF1-9210C008B7E0}">
  <sheetPr>
    <pageSetUpPr fitToPage="1"/>
  </sheetPr>
  <dimension ref="A1:N35"/>
  <sheetViews>
    <sheetView tabSelected="1" workbookViewId="0">
      <selection activeCell="F29" sqref="F29"/>
    </sheetView>
  </sheetViews>
  <sheetFormatPr defaultRowHeight="14.4" x14ac:dyDescent="0.3"/>
  <cols>
    <col min="1" max="1" width="17.6640625" customWidth="1"/>
    <col min="2" max="2" width="11" customWidth="1"/>
    <col min="3" max="3" width="10.88671875" customWidth="1"/>
    <col min="4" max="4" width="10.6640625" bestFit="1" customWidth="1"/>
    <col min="6" max="6" width="9" bestFit="1" customWidth="1"/>
    <col min="11" max="11" width="11.21875" bestFit="1" customWidth="1"/>
  </cols>
  <sheetData>
    <row r="1" spans="1:14" ht="31.2" x14ac:dyDescent="0.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t="s">
        <v>1</v>
      </c>
      <c r="D3" s="1">
        <v>42290</v>
      </c>
    </row>
    <row r="4" spans="1:14" x14ac:dyDescent="0.3">
      <c r="A4" t="s">
        <v>2</v>
      </c>
      <c r="D4">
        <v>48</v>
      </c>
    </row>
    <row r="5" spans="1:14" x14ac:dyDescent="0.3">
      <c r="A5" t="s">
        <v>3</v>
      </c>
      <c r="D5">
        <v>10</v>
      </c>
    </row>
    <row r="6" spans="1:14" x14ac:dyDescent="0.3">
      <c r="A6" t="s">
        <v>9</v>
      </c>
    </row>
    <row r="7" spans="1:14" x14ac:dyDescent="0.3">
      <c r="A7" t="s">
        <v>12</v>
      </c>
      <c r="D7">
        <v>0.59</v>
      </c>
    </row>
    <row r="8" spans="1:14" x14ac:dyDescent="0.3">
      <c r="A8" t="s">
        <v>16</v>
      </c>
      <c r="D8">
        <v>0.85</v>
      </c>
    </row>
    <row r="10" spans="1:14" x14ac:dyDescent="0.3">
      <c r="A10" s="4" t="s">
        <v>7</v>
      </c>
      <c r="B10" s="4"/>
      <c r="C10" s="4"/>
      <c r="I10" s="10" t="s">
        <v>18</v>
      </c>
      <c r="J10" s="10"/>
      <c r="K10" s="10"/>
      <c r="L10" s="10" t="s">
        <v>22</v>
      </c>
      <c r="M10" s="10"/>
    </row>
    <row r="11" spans="1:14" x14ac:dyDescent="0.3">
      <c r="A11" s="2" t="s">
        <v>4</v>
      </c>
      <c r="B11" s="2" t="s">
        <v>5</v>
      </c>
      <c r="C11" s="2" t="s">
        <v>6</v>
      </c>
      <c r="E11" t="s">
        <v>10</v>
      </c>
      <c r="F11" t="s">
        <v>11</v>
      </c>
      <c r="G11" t="s">
        <v>13</v>
      </c>
      <c r="H11" t="s">
        <v>14</v>
      </c>
      <c r="I11" t="s">
        <v>15</v>
      </c>
      <c r="J11" t="s">
        <v>17</v>
      </c>
      <c r="K11" t="s">
        <v>21</v>
      </c>
      <c r="L11" t="s">
        <v>19</v>
      </c>
      <c r="M11" t="s">
        <v>20</v>
      </c>
    </row>
    <row r="12" spans="1:14" x14ac:dyDescent="0.3">
      <c r="A12" s="2">
        <v>250</v>
      </c>
      <c r="B12" s="2">
        <v>0.18</v>
      </c>
      <c r="C12" s="2">
        <v>1.9980000000000002</v>
      </c>
      <c r="E12" s="9">
        <f>A12*2*PI()/60</f>
        <v>26.179938779914941</v>
      </c>
      <c r="F12" s="9">
        <f>C12*4.44822</f>
        <v>8.887543560000001</v>
      </c>
      <c r="G12">
        <f>B12^2*$D$7</f>
        <v>1.9115999999999998E-2</v>
      </c>
      <c r="H12" s="9">
        <f>B12*$D$4</f>
        <v>8.64</v>
      </c>
      <c r="I12" s="9">
        <f>H12-G12</f>
        <v>8.6208840000000002</v>
      </c>
      <c r="J12" s="8">
        <f>I12/H12</f>
        <v>0.99778749999999994</v>
      </c>
      <c r="K12" s="8">
        <f>I12/E12</f>
        <v>0.32929351258123946</v>
      </c>
      <c r="L12">
        <f>H12*$D$8</f>
        <v>7.3440000000000003</v>
      </c>
      <c r="M12" s="8">
        <f>L12/E12</f>
        <v>0.28052013649605106</v>
      </c>
    </row>
    <row r="13" spans="1:14" x14ac:dyDescent="0.3">
      <c r="A13" s="2">
        <v>500</v>
      </c>
      <c r="B13" s="2">
        <v>0.9</v>
      </c>
      <c r="C13" s="2">
        <v>6.5268000000000006</v>
      </c>
      <c r="E13" s="9">
        <f t="shared" ref="E13:E26" si="0">A13*2*PI()/60</f>
        <v>52.359877559829883</v>
      </c>
      <c r="F13" s="9">
        <f t="shared" ref="F13:F26" si="1">C13*4.44822</f>
        <v>29.032642296000002</v>
      </c>
      <c r="G13">
        <f t="shared" ref="G13:G26" si="2">B13^2*$D$7</f>
        <v>0.47789999999999999</v>
      </c>
      <c r="H13" s="9">
        <f t="shared" ref="H13:H26" si="3">B13*$D$4</f>
        <v>43.2</v>
      </c>
      <c r="I13" s="9">
        <f t="shared" ref="I13:I26" si="4">H13-G13</f>
        <v>42.722100000000005</v>
      </c>
      <c r="J13" s="8">
        <f t="shared" ref="J13:J26" si="5">I13/H13</f>
        <v>0.98893750000000002</v>
      </c>
      <c r="K13" s="8">
        <f t="shared" ref="K13:K26" si="6">I13/E13</f>
        <v>0.81593200731195159</v>
      </c>
      <c r="L13">
        <f t="shared" ref="L13:L26" si="7">H13*$D$8</f>
        <v>36.72</v>
      </c>
      <c r="M13" s="8">
        <f t="shared" ref="M13:M26" si="8">L13/E13</f>
        <v>0.70130034124012763</v>
      </c>
    </row>
    <row r="14" spans="1:14" x14ac:dyDescent="0.3">
      <c r="A14" s="2">
        <v>750</v>
      </c>
      <c r="B14" s="2">
        <v>2.97</v>
      </c>
      <c r="C14" s="2">
        <v>14.352300000000001</v>
      </c>
      <c r="E14" s="9">
        <f t="shared" si="0"/>
        <v>78.539816339744831</v>
      </c>
      <c r="F14" s="9">
        <f t="shared" si="1"/>
        <v>63.842187906000007</v>
      </c>
      <c r="G14">
        <f t="shared" si="2"/>
        <v>5.2043310000000007</v>
      </c>
      <c r="H14" s="9">
        <f t="shared" si="3"/>
        <v>142.56</v>
      </c>
      <c r="I14" s="9">
        <f t="shared" si="4"/>
        <v>137.35566900000001</v>
      </c>
      <c r="J14" s="8">
        <f t="shared" si="5"/>
        <v>0.96349375000000004</v>
      </c>
      <c r="K14" s="8">
        <f t="shared" si="6"/>
        <v>1.7488666946435369</v>
      </c>
      <c r="L14">
        <f t="shared" si="7"/>
        <v>121.176</v>
      </c>
      <c r="M14" s="8">
        <f t="shared" si="8"/>
        <v>1.5428607507282808</v>
      </c>
    </row>
    <row r="15" spans="1:14" x14ac:dyDescent="0.3">
      <c r="A15" s="2">
        <v>800</v>
      </c>
      <c r="B15" s="2">
        <v>3.66</v>
      </c>
      <c r="C15" s="2">
        <v>16.383600000000001</v>
      </c>
      <c r="E15" s="9">
        <f t="shared" si="0"/>
        <v>83.775804095727821</v>
      </c>
      <c r="F15" s="9">
        <f t="shared" si="1"/>
        <v>72.877857192000008</v>
      </c>
      <c r="G15">
        <f t="shared" si="2"/>
        <v>7.903404000000001</v>
      </c>
      <c r="H15" s="9">
        <f t="shared" si="3"/>
        <v>175.68</v>
      </c>
      <c r="I15" s="9">
        <f t="shared" si="4"/>
        <v>167.77659600000001</v>
      </c>
      <c r="J15" s="8">
        <f t="shared" si="5"/>
        <v>0.95501250000000004</v>
      </c>
      <c r="K15" s="8">
        <f t="shared" si="6"/>
        <v>2.0026855941398938</v>
      </c>
      <c r="L15">
        <f t="shared" si="7"/>
        <v>149.328</v>
      </c>
      <c r="M15" s="8">
        <f t="shared" si="8"/>
        <v>1.782471700651991</v>
      </c>
    </row>
    <row r="16" spans="1:14" x14ac:dyDescent="0.3">
      <c r="A16" s="2">
        <v>850</v>
      </c>
      <c r="B16" s="2">
        <v>4.47</v>
      </c>
      <c r="C16" s="2">
        <v>18.421559999999999</v>
      </c>
      <c r="E16" s="9">
        <f t="shared" si="0"/>
        <v>89.011791851710797</v>
      </c>
      <c r="F16" s="9">
        <f t="shared" si="1"/>
        <v>81.943151623199995</v>
      </c>
      <c r="G16">
        <f t="shared" si="2"/>
        <v>11.788730999999999</v>
      </c>
      <c r="H16" s="9">
        <f t="shared" si="3"/>
        <v>214.56</v>
      </c>
      <c r="I16" s="9">
        <f t="shared" si="4"/>
        <v>202.77126900000002</v>
      </c>
      <c r="J16" s="8">
        <f t="shared" si="5"/>
        <v>0.94505625000000004</v>
      </c>
      <c r="K16" s="8">
        <f t="shared" si="6"/>
        <v>2.2780270431788052</v>
      </c>
      <c r="L16">
        <f t="shared" si="7"/>
        <v>182.376</v>
      </c>
      <c r="M16" s="8">
        <f t="shared" si="8"/>
        <v>2.0488970753878242</v>
      </c>
    </row>
    <row r="17" spans="1:13" x14ac:dyDescent="0.3">
      <c r="A17" s="2">
        <v>900</v>
      </c>
      <c r="B17" s="2">
        <v>5.48</v>
      </c>
      <c r="C17" s="2">
        <v>20.552759999999999</v>
      </c>
      <c r="E17" s="9">
        <f t="shared" si="0"/>
        <v>94.247779607693786</v>
      </c>
      <c r="F17" s="9">
        <f t="shared" si="1"/>
        <v>91.423198087199992</v>
      </c>
      <c r="G17">
        <f t="shared" si="2"/>
        <v>17.717936000000002</v>
      </c>
      <c r="H17" s="9">
        <f t="shared" si="3"/>
        <v>263.04000000000002</v>
      </c>
      <c r="I17" s="9">
        <f t="shared" si="4"/>
        <v>245.32206400000001</v>
      </c>
      <c r="J17" s="8">
        <f t="shared" si="5"/>
        <v>0.93264166666666659</v>
      </c>
      <c r="K17" s="8">
        <f t="shared" si="6"/>
        <v>2.6029479423404207</v>
      </c>
      <c r="L17">
        <f t="shared" si="7"/>
        <v>223.584</v>
      </c>
      <c r="M17" s="8">
        <f t="shared" si="8"/>
        <v>2.3722999197505552</v>
      </c>
    </row>
    <row r="18" spans="1:13" x14ac:dyDescent="0.3">
      <c r="A18" s="2">
        <v>925</v>
      </c>
      <c r="B18" s="2">
        <v>6.04</v>
      </c>
      <c r="C18" s="2">
        <v>21.744900000000001</v>
      </c>
      <c r="E18" s="9">
        <f t="shared" si="0"/>
        <v>96.865773485685295</v>
      </c>
      <c r="F18" s="9">
        <f t="shared" si="1"/>
        <v>96.726099078000004</v>
      </c>
      <c r="G18">
        <f t="shared" si="2"/>
        <v>21.524144</v>
      </c>
      <c r="H18" s="9">
        <f t="shared" si="3"/>
        <v>289.92</v>
      </c>
      <c r="I18" s="9">
        <f t="shared" si="4"/>
        <v>268.39585600000004</v>
      </c>
      <c r="J18" s="8">
        <f t="shared" si="5"/>
        <v>0.92575833333333346</v>
      </c>
      <c r="K18" s="8">
        <f t="shared" si="6"/>
        <v>2.7708017635317108</v>
      </c>
      <c r="L18">
        <f t="shared" si="7"/>
        <v>246.43200000000002</v>
      </c>
      <c r="M18" s="8">
        <f t="shared" si="8"/>
        <v>2.5440564931473699</v>
      </c>
    </row>
    <row r="19" spans="1:13" x14ac:dyDescent="0.3">
      <c r="A19" s="2">
        <v>950</v>
      </c>
      <c r="B19" s="2">
        <v>6.75</v>
      </c>
      <c r="C19" s="2">
        <v>23.016960000000005</v>
      </c>
      <c r="E19" s="9">
        <f t="shared" si="0"/>
        <v>99.48376736367679</v>
      </c>
      <c r="F19" s="9">
        <f t="shared" si="1"/>
        <v>102.38450181120002</v>
      </c>
      <c r="G19">
        <f t="shared" si="2"/>
        <v>26.881874999999997</v>
      </c>
      <c r="H19" s="9">
        <f t="shared" si="3"/>
        <v>324</v>
      </c>
      <c r="I19" s="9">
        <f t="shared" si="4"/>
        <v>297.11812500000002</v>
      </c>
      <c r="J19" s="8">
        <f t="shared" si="5"/>
        <v>0.91703125000000008</v>
      </c>
      <c r="K19" s="8">
        <f t="shared" si="6"/>
        <v>2.9865990490070935</v>
      </c>
      <c r="L19">
        <f t="shared" si="7"/>
        <v>275.39999999999998</v>
      </c>
      <c r="M19" s="8">
        <f t="shared" si="8"/>
        <v>2.7682908206847139</v>
      </c>
    </row>
    <row r="20" spans="1:13" x14ac:dyDescent="0.3">
      <c r="A20" s="2">
        <v>975</v>
      </c>
      <c r="B20" s="2">
        <v>7.53</v>
      </c>
      <c r="C20" s="2">
        <v>24.26238</v>
      </c>
      <c r="E20" s="9">
        <f t="shared" si="0"/>
        <v>102.10176124166829</v>
      </c>
      <c r="F20" s="9">
        <f t="shared" si="1"/>
        <v>107.9244039636</v>
      </c>
      <c r="G20">
        <f t="shared" si="2"/>
        <v>33.453530999999998</v>
      </c>
      <c r="H20" s="9">
        <f t="shared" si="3"/>
        <v>361.44</v>
      </c>
      <c r="I20" s="9">
        <f t="shared" si="4"/>
        <v>327.986469</v>
      </c>
      <c r="J20" s="8">
        <f t="shared" si="5"/>
        <v>0.90744374999999999</v>
      </c>
      <c r="K20" s="8">
        <f t="shared" si="6"/>
        <v>3.2123487882219504</v>
      </c>
      <c r="L20">
        <f t="shared" si="7"/>
        <v>307.22399999999999</v>
      </c>
      <c r="M20" s="8">
        <f t="shared" si="8"/>
        <v>3.0089980453208893</v>
      </c>
    </row>
    <row r="21" spans="1:13" x14ac:dyDescent="0.3">
      <c r="A21" s="2">
        <v>980</v>
      </c>
      <c r="B21" s="2">
        <v>7.59</v>
      </c>
      <c r="C21" s="2">
        <v>24.362280000000002</v>
      </c>
      <c r="E21" s="9">
        <f t="shared" si="0"/>
        <v>102.62536001726657</v>
      </c>
      <c r="F21" s="9">
        <f t="shared" si="1"/>
        <v>108.36878114160001</v>
      </c>
      <c r="G21">
        <f t="shared" si="2"/>
        <v>33.988779000000001</v>
      </c>
      <c r="H21" s="9">
        <f t="shared" si="3"/>
        <v>364.32</v>
      </c>
      <c r="I21" s="9">
        <f t="shared" si="4"/>
        <v>330.33122099999997</v>
      </c>
      <c r="J21" s="8">
        <f t="shared" si="5"/>
        <v>0.90670624999999994</v>
      </c>
      <c r="K21" s="8">
        <f t="shared" si="6"/>
        <v>3.2188069395753858</v>
      </c>
      <c r="L21">
        <f t="shared" si="7"/>
        <v>309.67199999999997</v>
      </c>
      <c r="M21" s="8">
        <f t="shared" si="8"/>
        <v>3.0174997675808211</v>
      </c>
    </row>
    <row r="22" spans="1:13" x14ac:dyDescent="0.3">
      <c r="A22" s="2">
        <v>985</v>
      </c>
      <c r="B22" s="2">
        <v>7.85</v>
      </c>
      <c r="C22" s="2">
        <v>24.575400000000002</v>
      </c>
      <c r="E22" s="9">
        <f t="shared" si="0"/>
        <v>103.14895879286487</v>
      </c>
      <c r="F22" s="9">
        <f t="shared" si="1"/>
        <v>109.316785788</v>
      </c>
      <c r="G22">
        <f t="shared" si="2"/>
        <v>36.357274999999994</v>
      </c>
      <c r="H22" s="9">
        <f t="shared" si="3"/>
        <v>376.79999999999995</v>
      </c>
      <c r="I22" s="9">
        <f t="shared" si="4"/>
        <v>340.44272499999994</v>
      </c>
      <c r="J22" s="8">
        <f t="shared" si="5"/>
        <v>0.90351041666666665</v>
      </c>
      <c r="K22" s="8">
        <f t="shared" si="6"/>
        <v>3.3004959912746048</v>
      </c>
      <c r="L22">
        <f t="shared" si="7"/>
        <v>320.27999999999997</v>
      </c>
      <c r="M22" s="8">
        <f t="shared" si="8"/>
        <v>3.1050240714805422</v>
      </c>
    </row>
    <row r="23" spans="1:13" x14ac:dyDescent="0.3">
      <c r="A23" s="2">
        <v>990</v>
      </c>
      <c r="B23" s="2">
        <v>8.02</v>
      </c>
      <c r="C23" s="2">
        <v>24.9084</v>
      </c>
      <c r="E23" s="9">
        <f t="shared" si="0"/>
        <v>103.67255756846318</v>
      </c>
      <c r="F23" s="9">
        <f t="shared" si="1"/>
        <v>110.798043048</v>
      </c>
      <c r="G23">
        <f t="shared" si="2"/>
        <v>37.949035999999992</v>
      </c>
      <c r="H23" s="9">
        <f t="shared" si="3"/>
        <v>384.96</v>
      </c>
      <c r="I23" s="9">
        <f t="shared" si="4"/>
        <v>347.010964</v>
      </c>
      <c r="J23" s="8">
        <f t="shared" si="5"/>
        <v>0.90142083333333334</v>
      </c>
      <c r="K23" s="8">
        <f t="shared" si="6"/>
        <v>3.3471824380414388</v>
      </c>
      <c r="L23">
        <f t="shared" si="7"/>
        <v>327.21599999999995</v>
      </c>
      <c r="M23" s="8">
        <f t="shared" si="8"/>
        <v>3.1562450823489465</v>
      </c>
    </row>
    <row r="24" spans="1:13" x14ac:dyDescent="0.3">
      <c r="A24" s="2">
        <v>1000</v>
      </c>
      <c r="B24" s="2">
        <v>8.32</v>
      </c>
      <c r="C24" s="2">
        <v>25.414559999999998</v>
      </c>
      <c r="E24" s="9">
        <f t="shared" si="0"/>
        <v>104.71975511965977</v>
      </c>
      <c r="F24" s="9">
        <f t="shared" si="1"/>
        <v>113.04955408319999</v>
      </c>
      <c r="G24">
        <f t="shared" si="2"/>
        <v>40.841216000000003</v>
      </c>
      <c r="H24" s="9">
        <f t="shared" si="3"/>
        <v>399.36</v>
      </c>
      <c r="I24" s="9">
        <f t="shared" si="4"/>
        <v>358.51878399999998</v>
      </c>
      <c r="J24" s="8">
        <f t="shared" si="5"/>
        <v>0.89773333333333327</v>
      </c>
      <c r="K24" s="8">
        <f t="shared" si="6"/>
        <v>3.4236021998937312</v>
      </c>
      <c r="L24">
        <f t="shared" si="7"/>
        <v>339.45600000000002</v>
      </c>
      <c r="M24" s="8">
        <f t="shared" si="8"/>
        <v>3.241566021732146</v>
      </c>
    </row>
    <row r="25" spans="1:13" x14ac:dyDescent="0.3">
      <c r="A25" s="2">
        <v>1025</v>
      </c>
      <c r="B25" s="2">
        <v>9.25</v>
      </c>
      <c r="C25" s="2">
        <v>26.919720000000002</v>
      </c>
      <c r="E25" s="9">
        <f t="shared" si="0"/>
        <v>107.33774899765126</v>
      </c>
      <c r="F25" s="9">
        <f t="shared" si="1"/>
        <v>119.74483689840001</v>
      </c>
      <c r="G25">
        <f t="shared" si="2"/>
        <v>50.481874999999995</v>
      </c>
      <c r="H25" s="9">
        <f t="shared" si="3"/>
        <v>444</v>
      </c>
      <c r="I25" s="9">
        <f t="shared" si="4"/>
        <v>393.518125</v>
      </c>
      <c r="J25" s="8">
        <f t="shared" si="5"/>
        <v>0.88630208333333338</v>
      </c>
      <c r="K25" s="8">
        <f t="shared" si="6"/>
        <v>3.666167109658792</v>
      </c>
      <c r="L25">
        <f t="shared" si="7"/>
        <v>377.4</v>
      </c>
      <c r="M25" s="8">
        <f t="shared" si="8"/>
        <v>3.5160044208515884</v>
      </c>
    </row>
    <row r="26" spans="1:13" x14ac:dyDescent="0.3">
      <c r="A26" s="2">
        <v>1035</v>
      </c>
      <c r="B26" s="2">
        <v>9.74</v>
      </c>
      <c r="C26" s="2">
        <v>27.399240000000002</v>
      </c>
      <c r="E26" s="9">
        <f t="shared" si="0"/>
        <v>108.38494654884786</v>
      </c>
      <c r="F26" s="9">
        <f t="shared" si="1"/>
        <v>121.87784735280002</v>
      </c>
      <c r="G26">
        <f t="shared" si="2"/>
        <v>55.971884000000003</v>
      </c>
      <c r="H26" s="9">
        <f t="shared" si="3"/>
        <v>467.52</v>
      </c>
      <c r="I26" s="9">
        <f t="shared" si="4"/>
        <v>411.54811599999999</v>
      </c>
      <c r="J26" s="8">
        <f t="shared" si="5"/>
        <v>0.88027916666666672</v>
      </c>
      <c r="K26" s="8">
        <f t="shared" si="6"/>
        <v>3.7970966366119852</v>
      </c>
      <c r="L26">
        <f t="shared" si="7"/>
        <v>397.392</v>
      </c>
      <c r="M26" s="8">
        <f t="shared" si="8"/>
        <v>3.6664870229086652</v>
      </c>
    </row>
    <row r="33" spans="2:3" x14ac:dyDescent="0.3">
      <c r="B33">
        <v>4.2</v>
      </c>
      <c r="C33">
        <f>B33*12</f>
        <v>50.400000000000006</v>
      </c>
    </row>
    <row r="34" spans="2:3" x14ac:dyDescent="0.3">
      <c r="B34">
        <v>3.7</v>
      </c>
      <c r="C34">
        <f t="shared" ref="C34:C35" si="9">B34*12</f>
        <v>44.400000000000006</v>
      </c>
    </row>
    <row r="35" spans="2:3" x14ac:dyDescent="0.3">
      <c r="B35">
        <v>3</v>
      </c>
      <c r="C35">
        <f t="shared" si="9"/>
        <v>36</v>
      </c>
    </row>
  </sheetData>
  <mergeCells count="4">
    <mergeCell ref="A1:N1"/>
    <mergeCell ref="A10:C10"/>
    <mergeCell ref="I10:K10"/>
    <mergeCell ref="L10:M10"/>
  </mergeCells>
  <pageMargins left="0.7" right="0.7" top="0.75" bottom="0.75" header="0.3" footer="0.3"/>
  <pageSetup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workbookViewId="0">
      <selection activeCell="A4" sqref="A4"/>
    </sheetView>
  </sheetViews>
  <sheetFormatPr defaultRowHeight="14.4" x14ac:dyDescent="0.3"/>
  <cols>
    <col min="1" max="1" width="17.6640625" customWidth="1"/>
    <col min="2" max="2" width="11" customWidth="1"/>
    <col min="3" max="3" width="10.88671875" customWidth="1"/>
    <col min="4" max="4" width="10.6640625" bestFit="1" customWidth="1"/>
  </cols>
  <sheetData>
    <row r="1" spans="1:13" ht="31.2" x14ac:dyDescent="0.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3">
      <c r="A3" t="s">
        <v>1</v>
      </c>
      <c r="D3" s="1">
        <v>42290</v>
      </c>
    </row>
    <row r="4" spans="1:13" x14ac:dyDescent="0.3">
      <c r="A4" t="s">
        <v>2</v>
      </c>
      <c r="D4">
        <v>48</v>
      </c>
    </row>
    <row r="5" spans="1:13" x14ac:dyDescent="0.3">
      <c r="A5" t="s">
        <v>3</v>
      </c>
      <c r="D5">
        <v>10</v>
      </c>
    </row>
    <row r="6" spans="1:13" x14ac:dyDescent="0.3">
      <c r="A6" t="s">
        <v>9</v>
      </c>
    </row>
    <row r="8" spans="1:13" x14ac:dyDescent="0.3">
      <c r="A8" s="4" t="s">
        <v>7</v>
      </c>
      <c r="B8" s="4"/>
      <c r="C8" s="4"/>
    </row>
    <row r="9" spans="1:13" x14ac:dyDescent="0.3">
      <c r="A9" s="2" t="s">
        <v>4</v>
      </c>
      <c r="B9" s="2" t="s">
        <v>5</v>
      </c>
      <c r="C9" s="2" t="s">
        <v>6</v>
      </c>
    </row>
    <row r="10" spans="1:13" x14ac:dyDescent="0.3">
      <c r="A10" s="2">
        <v>250</v>
      </c>
      <c r="B10" s="2">
        <v>0.18</v>
      </c>
      <c r="C10" s="2">
        <v>1.9980000000000002</v>
      </c>
    </row>
    <row r="11" spans="1:13" x14ac:dyDescent="0.3">
      <c r="A11" s="2">
        <v>500</v>
      </c>
      <c r="B11" s="2">
        <v>0.9</v>
      </c>
      <c r="C11" s="2">
        <v>6.5268000000000006</v>
      </c>
    </row>
    <row r="12" spans="1:13" x14ac:dyDescent="0.3">
      <c r="A12" s="2">
        <v>750</v>
      </c>
      <c r="B12" s="2">
        <v>2.97</v>
      </c>
      <c r="C12" s="2">
        <v>14.352300000000001</v>
      </c>
    </row>
    <row r="13" spans="1:13" x14ac:dyDescent="0.3">
      <c r="A13" s="2">
        <v>800</v>
      </c>
      <c r="B13" s="2">
        <v>3.66</v>
      </c>
      <c r="C13" s="2">
        <v>16.383600000000001</v>
      </c>
    </row>
    <row r="14" spans="1:13" x14ac:dyDescent="0.3">
      <c r="A14" s="2">
        <v>850</v>
      </c>
      <c r="B14" s="2">
        <v>4.47</v>
      </c>
      <c r="C14" s="2">
        <v>18.421559999999999</v>
      </c>
    </row>
    <row r="15" spans="1:13" x14ac:dyDescent="0.3">
      <c r="A15" s="2">
        <v>900</v>
      </c>
      <c r="B15" s="2">
        <v>5.48</v>
      </c>
      <c r="C15" s="2">
        <v>20.552759999999999</v>
      </c>
    </row>
    <row r="16" spans="1:13" x14ac:dyDescent="0.3">
      <c r="A16" s="2">
        <v>925</v>
      </c>
      <c r="B16" s="2">
        <v>6.04</v>
      </c>
      <c r="C16" s="2">
        <v>21.744900000000001</v>
      </c>
    </row>
    <row r="17" spans="1:3" x14ac:dyDescent="0.3">
      <c r="A17" s="2">
        <v>950</v>
      </c>
      <c r="B17" s="2">
        <v>6.75</v>
      </c>
      <c r="C17" s="2">
        <v>23.016960000000005</v>
      </c>
    </row>
    <row r="18" spans="1:3" x14ac:dyDescent="0.3">
      <c r="A18" s="2">
        <v>975</v>
      </c>
      <c r="B18" s="2">
        <v>7.53</v>
      </c>
      <c r="C18" s="2">
        <v>24.26238</v>
      </c>
    </row>
    <row r="19" spans="1:3" x14ac:dyDescent="0.3">
      <c r="A19" s="2">
        <v>980</v>
      </c>
      <c r="B19" s="2">
        <v>7.59</v>
      </c>
      <c r="C19" s="2">
        <v>24.362280000000002</v>
      </c>
    </row>
    <row r="20" spans="1:3" x14ac:dyDescent="0.3">
      <c r="A20" s="2">
        <v>985</v>
      </c>
      <c r="B20" s="2">
        <v>7.85</v>
      </c>
      <c r="C20" s="2">
        <v>24.575400000000002</v>
      </c>
    </row>
    <row r="21" spans="1:3" x14ac:dyDescent="0.3">
      <c r="A21" s="2">
        <v>990</v>
      </c>
      <c r="B21" s="2">
        <v>8.02</v>
      </c>
      <c r="C21" s="2">
        <v>24.9084</v>
      </c>
    </row>
    <row r="22" spans="1:3" x14ac:dyDescent="0.3">
      <c r="A22" s="2">
        <v>1000</v>
      </c>
      <c r="B22" s="2">
        <v>8.32</v>
      </c>
      <c r="C22" s="2">
        <v>25.414559999999998</v>
      </c>
    </row>
    <row r="23" spans="1:3" x14ac:dyDescent="0.3">
      <c r="A23" s="2">
        <v>1025</v>
      </c>
      <c r="B23" s="2">
        <v>9.25</v>
      </c>
      <c r="C23" s="2">
        <v>26.919720000000002</v>
      </c>
    </row>
    <row r="24" spans="1:3" x14ac:dyDescent="0.3">
      <c r="A24" s="2">
        <v>1035</v>
      </c>
      <c r="B24" s="2">
        <v>9.74</v>
      </c>
      <c r="C24" s="2">
        <v>27.399240000000002</v>
      </c>
    </row>
    <row r="26" spans="1:3" x14ac:dyDescent="0.3">
      <c r="A26" s="5" t="s">
        <v>8</v>
      </c>
      <c r="B26" s="5"/>
      <c r="C26" s="5"/>
    </row>
    <row r="27" spans="1:3" x14ac:dyDescent="0.3">
      <c r="A27" s="2" t="s">
        <v>4</v>
      </c>
      <c r="B27" s="2" t="s">
        <v>5</v>
      </c>
      <c r="C27" s="2" t="s">
        <v>6</v>
      </c>
    </row>
    <row r="28" spans="1:3" x14ac:dyDescent="0.3">
      <c r="A28" s="2">
        <v>250</v>
      </c>
      <c r="B28" s="2">
        <v>0.2</v>
      </c>
      <c r="C28" s="2">
        <v>2.4309000000000003</v>
      </c>
    </row>
    <row r="29" spans="1:3" x14ac:dyDescent="0.3">
      <c r="A29" s="2">
        <v>500</v>
      </c>
      <c r="B29" s="2">
        <v>1.03</v>
      </c>
      <c r="C29" s="2">
        <v>7.4458799999999998</v>
      </c>
    </row>
    <row r="30" spans="1:3" x14ac:dyDescent="0.3">
      <c r="A30" s="2">
        <v>750</v>
      </c>
      <c r="B30" s="2">
        <v>3.53</v>
      </c>
      <c r="C30" s="2">
        <v>16.183800000000002</v>
      </c>
    </row>
    <row r="31" spans="1:3" x14ac:dyDescent="0.3">
      <c r="A31" s="2">
        <v>800</v>
      </c>
      <c r="B31" s="2">
        <v>4.42</v>
      </c>
      <c r="C31" s="2">
        <v>18.514800000000001</v>
      </c>
    </row>
    <row r="32" spans="1:3" x14ac:dyDescent="0.3">
      <c r="A32" s="2">
        <v>850</v>
      </c>
      <c r="B32" s="2">
        <v>5.43</v>
      </c>
      <c r="C32" s="2">
        <v>20.712600000000002</v>
      </c>
    </row>
    <row r="33" spans="1:3" x14ac:dyDescent="0.3">
      <c r="A33" s="2">
        <v>900</v>
      </c>
      <c r="B33" s="2">
        <v>6.71</v>
      </c>
      <c r="C33" s="2">
        <v>23.130179999999999</v>
      </c>
    </row>
    <row r="34" spans="1:3" x14ac:dyDescent="0.3">
      <c r="A34" s="2">
        <v>925</v>
      </c>
      <c r="B34" s="2">
        <v>7.58</v>
      </c>
      <c r="C34" s="2">
        <v>24.6753</v>
      </c>
    </row>
    <row r="35" spans="1:3" x14ac:dyDescent="0.3">
      <c r="A35" s="2">
        <v>950</v>
      </c>
      <c r="B35" s="2">
        <v>8.43</v>
      </c>
      <c r="C35" s="2">
        <v>26.573399999999999</v>
      </c>
    </row>
    <row r="36" spans="1:3" x14ac:dyDescent="0.3">
      <c r="A36" s="2">
        <v>975</v>
      </c>
      <c r="B36" s="2">
        <v>9.39</v>
      </c>
      <c r="C36" s="2">
        <v>27.139500000000002</v>
      </c>
    </row>
    <row r="37" spans="1:3" x14ac:dyDescent="0.3">
      <c r="A37" s="2">
        <v>980</v>
      </c>
      <c r="B37" s="2">
        <v>9.5</v>
      </c>
      <c r="C37" s="2">
        <v>27.2394</v>
      </c>
    </row>
    <row r="38" spans="1:3" x14ac:dyDescent="0.3">
      <c r="A38" s="2">
        <v>985</v>
      </c>
      <c r="B38" s="2">
        <v>9.83</v>
      </c>
      <c r="C38" s="2">
        <v>27.639000000000003</v>
      </c>
    </row>
  </sheetData>
  <mergeCells count="3">
    <mergeCell ref="A8:C8"/>
    <mergeCell ref="A26:C26"/>
    <mergeCell ref="A1:M1"/>
  </mergeCells>
  <pageMargins left="0.7" right="0.7" top="0.75" bottom="0.75" header="0.3" footer="0.3"/>
  <pageSetup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Justin Tucker</cp:lastModifiedBy>
  <cp:lastPrinted>2015-10-13T19:36:45Z</cp:lastPrinted>
  <dcterms:created xsi:type="dcterms:W3CDTF">2015-10-13T18:32:08Z</dcterms:created>
  <dcterms:modified xsi:type="dcterms:W3CDTF">2025-07-10T16:20:14Z</dcterms:modified>
</cp:coreProperties>
</file>