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480" yWindow="372" windowWidth="21060" windowHeight="13452" activeTab="4"/>
  </bookViews>
  <sheets>
    <sheet name="CameraOptions" sheetId="2" r:id="rId1"/>
    <sheet name="LensData" sheetId="4" r:id="rId2"/>
    <sheet name="DataStorageOptions" sheetId="1" r:id="rId3"/>
    <sheet name="CameraTesting" sheetId="7" r:id="rId4"/>
    <sheet name="CameraTestProtocol" sheetId="8" r:id="rId5"/>
    <sheet name="CameraHousing" sheetId="3" r:id="rId6"/>
    <sheet name="System Matrix's" sheetId="6" r:id="rId7"/>
    <sheet name="CostComparison" sheetId="9" r:id="rId8"/>
  </sheets>
  <definedNames>
    <definedName name="_xlnm.Print_Area" localSheetId="0">CameraOptions!$A$1:$M$349</definedName>
    <definedName name="_xlnm.Print_Area" localSheetId="4">CameraTestProtocol!$A$1:$N$194</definedName>
  </definedNames>
  <calcPr calcId="145621"/>
</workbook>
</file>

<file path=xl/calcChain.xml><?xml version="1.0" encoding="utf-8"?>
<calcChain xmlns="http://schemas.openxmlformats.org/spreadsheetml/2006/main">
  <c r="U33" i="4" l="1"/>
  <c r="U29" i="4"/>
  <c r="U28" i="4"/>
  <c r="U27" i="4"/>
  <c r="T32" i="4"/>
  <c r="T31" i="4"/>
  <c r="T27" i="4"/>
  <c r="T29" i="4" s="1"/>
  <c r="T28" i="4" l="1"/>
  <c r="T30" i="4" s="1"/>
  <c r="B4" i="9"/>
  <c r="B5" i="9"/>
  <c r="B6" i="9"/>
  <c r="C6" i="9"/>
  <c r="C5" i="9"/>
  <c r="C4" i="9"/>
  <c r="B3" i="9"/>
  <c r="B7" i="9" s="1"/>
  <c r="C3" i="9"/>
  <c r="C7" i="9" l="1"/>
  <c r="D7" i="9" s="1"/>
  <c r="I10" i="7" l="1"/>
  <c r="I9" i="7"/>
  <c r="I8" i="7"/>
  <c r="I7" i="7"/>
  <c r="I6" i="7"/>
  <c r="I5" i="7"/>
  <c r="I4" i="7"/>
  <c r="I3" i="7"/>
  <c r="F10" i="7"/>
  <c r="F9" i="7"/>
  <c r="F8" i="7"/>
  <c r="F7" i="7"/>
  <c r="F6" i="7"/>
  <c r="F5" i="7"/>
  <c r="F4" i="7"/>
  <c r="F3" i="7"/>
  <c r="H10" i="7" l="1"/>
  <c r="H9" i="7"/>
  <c r="H8" i="7"/>
  <c r="H7" i="7"/>
  <c r="H6" i="7"/>
  <c r="H5" i="7"/>
  <c r="H4" i="7"/>
  <c r="H3" i="7"/>
  <c r="E10" i="7"/>
  <c r="E9" i="7"/>
  <c r="E8" i="7"/>
  <c r="E7" i="7"/>
  <c r="E6" i="7"/>
  <c r="E5" i="7"/>
  <c r="E4" i="7"/>
  <c r="E3" i="7"/>
  <c r="F15" i="7" l="1"/>
  <c r="C15" i="7"/>
  <c r="AB32" i="4" l="1"/>
  <c r="AB31" i="4"/>
  <c r="AB27" i="4"/>
  <c r="AB28" i="4" s="1"/>
  <c r="AC28" i="4" s="1"/>
  <c r="G37" i="1"/>
  <c r="AC27" i="4" l="1"/>
  <c r="AB29" i="4"/>
  <c r="I37" i="1"/>
  <c r="AB30" i="4" l="1"/>
  <c r="AC29" i="4"/>
  <c r="Z32" i="4" l="1"/>
  <c r="X32" i="4"/>
  <c r="Z31" i="4"/>
  <c r="X31" i="4"/>
  <c r="Z27" i="4"/>
  <c r="X27" i="4"/>
  <c r="X28" i="4" l="1"/>
  <c r="Y28" i="4" s="1"/>
  <c r="Y27" i="4"/>
  <c r="Z29" i="4"/>
  <c r="AA29" i="4" s="1"/>
  <c r="AA27" i="4"/>
  <c r="Z28" i="4"/>
  <c r="X29" i="4"/>
  <c r="C4" i="6"/>
  <c r="B4" i="6"/>
  <c r="C3" i="6"/>
  <c r="C2" i="6"/>
  <c r="B3" i="6"/>
  <c r="D3" i="6"/>
  <c r="D2" i="6"/>
  <c r="B2" i="6"/>
  <c r="D15" i="6"/>
  <c r="D16" i="6"/>
  <c r="D14" i="6"/>
  <c r="D13" i="6"/>
  <c r="D6" i="6"/>
  <c r="D5" i="6"/>
  <c r="B13" i="6"/>
  <c r="B15" i="6"/>
  <c r="B14" i="6"/>
  <c r="L33" i="1"/>
  <c r="L34" i="1"/>
  <c r="L30" i="1"/>
  <c r="L29" i="1"/>
  <c r="L26" i="1"/>
  <c r="L31" i="1"/>
  <c r="L27" i="1"/>
  <c r="H16" i="1"/>
  <c r="H15" i="1"/>
  <c r="H33" i="1" s="1"/>
  <c r="K33" i="1"/>
  <c r="J33" i="1"/>
  <c r="G16" i="1"/>
  <c r="G15" i="1"/>
  <c r="I16" i="1"/>
  <c r="C28" i="1"/>
  <c r="C29" i="1"/>
  <c r="C31" i="1"/>
  <c r="C32" i="1"/>
  <c r="C26" i="1"/>
  <c r="C27" i="1"/>
  <c r="B6" i="6"/>
  <c r="B5" i="6"/>
  <c r="Z30" i="4" l="1"/>
  <c r="AA28" i="4"/>
  <c r="X30" i="4"/>
  <c r="Y29" i="4"/>
  <c r="H27" i="1"/>
  <c r="H34" i="1"/>
  <c r="H31" i="1"/>
  <c r="H29" i="1"/>
  <c r="H30" i="1"/>
  <c r="H26" i="1"/>
  <c r="J34" i="1"/>
  <c r="K34" i="1"/>
  <c r="I34" i="1"/>
  <c r="J29" i="1"/>
  <c r="K29" i="1"/>
  <c r="I29" i="1"/>
  <c r="J31" i="1"/>
  <c r="K31" i="1"/>
  <c r="E31" i="1"/>
  <c r="D31" i="1"/>
  <c r="I31" i="1"/>
  <c r="B16" i="6" s="1"/>
  <c r="I30" i="1"/>
  <c r="K30" i="1"/>
  <c r="J30" i="1"/>
  <c r="F28" i="1"/>
  <c r="G17" i="1"/>
  <c r="L17" i="1" l="1"/>
  <c r="H17" i="1" l="1"/>
  <c r="E27" i="1"/>
  <c r="E24" i="1"/>
  <c r="E23" i="1"/>
  <c r="D27" i="1"/>
  <c r="D24" i="1"/>
  <c r="D23" i="1"/>
  <c r="E17" i="1"/>
  <c r="D17" i="1"/>
  <c r="J26" i="1"/>
  <c r="K26" i="1"/>
  <c r="I26" i="1"/>
  <c r="J27" i="1"/>
  <c r="K27" i="1"/>
  <c r="I27" i="1"/>
  <c r="M25" i="1"/>
  <c r="M17" i="1"/>
  <c r="F17" i="1"/>
  <c r="J17" i="1"/>
  <c r="K17" i="1"/>
  <c r="I17" i="1"/>
  <c r="C33" i="4" l="1"/>
  <c r="G33" i="4" l="1"/>
  <c r="S33" i="4"/>
  <c r="AC33" i="4"/>
  <c r="Y33" i="4"/>
  <c r="L33" i="4"/>
  <c r="AA33" i="4"/>
  <c r="N33" i="4"/>
  <c r="Q33" i="4"/>
  <c r="E33" i="4"/>
  <c r="J33" i="4"/>
  <c r="O32" i="4"/>
  <c r="O31" i="4"/>
  <c r="O27" i="4"/>
  <c r="O28" i="4" s="1"/>
  <c r="M32" i="4"/>
  <c r="M31" i="4"/>
  <c r="M27" i="4"/>
  <c r="P32" i="4"/>
  <c r="I32" i="4"/>
  <c r="D9" i="6" s="1"/>
  <c r="K32" i="4"/>
  <c r="W32" i="4"/>
  <c r="P31" i="4"/>
  <c r="I31" i="4"/>
  <c r="D8" i="6" s="1"/>
  <c r="K31" i="4"/>
  <c r="W31" i="4"/>
  <c r="AD32" i="4"/>
  <c r="AF32" i="4"/>
  <c r="AD31" i="4"/>
  <c r="AF31" i="4"/>
  <c r="AD27" i="4"/>
  <c r="AD28" i="4" s="1"/>
  <c r="AF27" i="4"/>
  <c r="AF28" i="4" s="1"/>
  <c r="R32" i="4"/>
  <c r="R31" i="4"/>
  <c r="R27" i="4"/>
  <c r="D32" i="4"/>
  <c r="B9" i="6" s="1"/>
  <c r="D31" i="4"/>
  <c r="B8" i="6" s="1"/>
  <c r="D27" i="4"/>
  <c r="F32" i="4"/>
  <c r="F31" i="4"/>
  <c r="AE32" i="4"/>
  <c r="AE31" i="4"/>
  <c r="B32" i="4"/>
  <c r="B31" i="4"/>
  <c r="R29" i="4" l="1"/>
  <c r="S29" i="4" s="1"/>
  <c r="S27" i="4"/>
  <c r="M29" i="4"/>
  <c r="N29" i="4" s="1"/>
  <c r="N27" i="4"/>
  <c r="D29" i="4"/>
  <c r="E29" i="4" s="1"/>
  <c r="B11" i="6" s="1"/>
  <c r="E27" i="4"/>
  <c r="O29" i="4"/>
  <c r="O30" i="4" s="1"/>
  <c r="M28" i="4"/>
  <c r="AD29" i="4"/>
  <c r="AD30" i="4" s="1"/>
  <c r="AF29" i="4"/>
  <c r="AF30" i="4" s="1"/>
  <c r="R28" i="4"/>
  <c r="D28" i="4"/>
  <c r="R30" i="4" l="1"/>
  <c r="S28" i="4"/>
  <c r="M30" i="4"/>
  <c r="N28" i="4"/>
  <c r="D30" i="4"/>
  <c r="B7" i="6" s="1"/>
  <c r="E28" i="4"/>
  <c r="B10" i="6" s="1"/>
  <c r="P27" i="4"/>
  <c r="I27" i="4"/>
  <c r="K27" i="4"/>
  <c r="W27" i="4"/>
  <c r="W28" i="4" s="1"/>
  <c r="AE27" i="4"/>
  <c r="AE29" i="4" s="1"/>
  <c r="F27" i="4"/>
  <c r="B27" i="4"/>
  <c r="F28" i="4" l="1"/>
  <c r="G28" i="4" s="1"/>
  <c r="G27" i="4"/>
  <c r="K29" i="4"/>
  <c r="L29" i="4" s="1"/>
  <c r="L27" i="4"/>
  <c r="P29" i="4"/>
  <c r="Q29" i="4" s="1"/>
  <c r="Q27" i="4"/>
  <c r="I29" i="4"/>
  <c r="J27" i="4"/>
  <c r="B29" i="4"/>
  <c r="C29" i="4" s="1"/>
  <c r="C27" i="4"/>
  <c r="B28" i="4"/>
  <c r="C28" i="4" s="1"/>
  <c r="I28" i="4"/>
  <c r="P28" i="4"/>
  <c r="K28" i="4"/>
  <c r="W29" i="4"/>
  <c r="W30" i="4" s="1"/>
  <c r="AE28" i="4"/>
  <c r="AE30" i="4" s="1"/>
  <c r="F29" i="4"/>
  <c r="F30" i="4" l="1"/>
  <c r="G29" i="4"/>
  <c r="K30" i="4"/>
  <c r="L28" i="4"/>
  <c r="P30" i="4"/>
  <c r="Q28" i="4"/>
  <c r="J29" i="4"/>
  <c r="D11" i="6"/>
  <c r="I30" i="4"/>
  <c r="D7" i="6" s="1"/>
  <c r="J28" i="4"/>
  <c r="D10" i="6" s="1"/>
  <c r="B30" i="4"/>
</calcChain>
</file>

<file path=xl/comments1.xml><?xml version="1.0" encoding="utf-8"?>
<comments xmlns="http://schemas.openxmlformats.org/spreadsheetml/2006/main">
  <authors>
    <author>chma</author>
  </authors>
  <commentList>
    <comment ref="D4" authorId="0">
      <text>
        <r>
          <rPr>
            <b/>
            <sz val="9"/>
            <color indexed="81"/>
            <rFont val="Tahoma"/>
            <family val="2"/>
          </rPr>
          <t>chma:</t>
        </r>
        <r>
          <rPr>
            <sz val="9"/>
            <color indexed="81"/>
            <rFont val="Tahoma"/>
            <family val="2"/>
          </rPr>
          <t xml:space="preserve">
F 1.6?</t>
        </r>
      </text>
    </comment>
    <comment ref="P4" authorId="0">
      <text>
        <r>
          <rPr>
            <b/>
            <sz val="9"/>
            <color indexed="81"/>
            <rFont val="Tahoma"/>
            <family val="2"/>
          </rPr>
          <t>chma:</t>
        </r>
        <r>
          <rPr>
            <sz val="9"/>
            <color indexed="81"/>
            <rFont val="Tahoma"/>
            <family val="2"/>
          </rPr>
          <t xml:space="preserve">
sales@visualproducts.com has one on ebay</t>
        </r>
      </text>
    </comment>
    <comment ref="K22" authorId="0">
      <text>
        <r>
          <rPr>
            <b/>
            <sz val="9"/>
            <color indexed="81"/>
            <rFont val="Tahoma"/>
            <family val="2"/>
          </rPr>
          <t>chma:</t>
        </r>
        <r>
          <rPr>
            <sz val="9"/>
            <color indexed="81"/>
            <rFont val="Tahoma"/>
            <family val="2"/>
          </rPr>
          <t xml:space="preserve">
Guess, do not have numbers on this lens</t>
        </r>
      </text>
    </comment>
  </commentList>
</comments>
</file>

<file path=xl/comments2.xml><?xml version="1.0" encoding="utf-8"?>
<comments xmlns="http://schemas.openxmlformats.org/spreadsheetml/2006/main">
  <authors>
    <author>chma</author>
  </authors>
  <commentList>
    <comment ref="I15" authorId="0">
      <text>
        <r>
          <rPr>
            <b/>
            <sz val="9"/>
            <color indexed="81"/>
            <rFont val="Tahoma"/>
            <family val="2"/>
          </rPr>
          <t>chma:</t>
        </r>
        <r>
          <rPr>
            <sz val="9"/>
            <color indexed="81"/>
            <rFont val="Tahoma"/>
            <family val="2"/>
          </rPr>
          <t xml:space="preserve">
Has slots for two SSD's.</t>
        </r>
      </text>
    </comment>
    <comment ref="J16" authorId="0">
      <text>
        <r>
          <rPr>
            <b/>
            <sz val="9"/>
            <color indexed="81"/>
            <rFont val="Tahoma"/>
            <family val="2"/>
          </rPr>
          <t>chma:</t>
        </r>
        <r>
          <rPr>
            <sz val="9"/>
            <color indexed="81"/>
            <rFont val="Tahoma"/>
            <family val="2"/>
          </rPr>
          <t xml:space="preserve">
B&amp;H Photo</t>
        </r>
      </text>
    </comment>
    <comment ref="K16" authorId="0">
      <text>
        <r>
          <rPr>
            <b/>
            <sz val="9"/>
            <color indexed="81"/>
            <rFont val="Tahoma"/>
            <family val="2"/>
          </rPr>
          <t>chma:</t>
        </r>
        <r>
          <rPr>
            <sz val="9"/>
            <color indexed="81"/>
            <rFont val="Tahoma"/>
            <family val="2"/>
          </rPr>
          <t xml:space="preserve">
Amazon</t>
        </r>
      </text>
    </comment>
    <comment ref="M16" authorId="0">
      <text>
        <r>
          <rPr>
            <b/>
            <sz val="9"/>
            <color indexed="81"/>
            <rFont val="Tahoma"/>
            <family val="2"/>
          </rPr>
          <t>chma:</t>
        </r>
        <r>
          <rPr>
            <sz val="9"/>
            <color indexed="81"/>
            <rFont val="Tahoma"/>
            <family val="2"/>
          </rPr>
          <t xml:space="preserve">
MBARI PO</t>
        </r>
      </text>
    </comment>
    <comment ref="B25" authorId="0">
      <text>
        <r>
          <rPr>
            <b/>
            <sz val="9"/>
            <color indexed="81"/>
            <rFont val="Tahoma"/>
            <family val="2"/>
          </rPr>
          <t>chma:</t>
        </r>
        <r>
          <rPr>
            <sz val="9"/>
            <color indexed="81"/>
            <rFont val="Tahoma"/>
            <family val="2"/>
          </rPr>
          <t xml:space="preserve">
1080p 25 format.</t>
        </r>
      </text>
    </comment>
    <comment ref="O25" authorId="0">
      <text>
        <r>
          <rPr>
            <b/>
            <sz val="9"/>
            <color indexed="81"/>
            <rFont val="Tahoma"/>
            <family val="2"/>
          </rPr>
          <t>chma:</t>
        </r>
        <r>
          <rPr>
            <sz val="9"/>
            <color indexed="81"/>
            <rFont val="Tahoma"/>
            <family val="2"/>
          </rPr>
          <t xml:space="preserve">
1080p 25 format.</t>
        </r>
      </text>
    </comment>
    <comment ref="G28" authorId="0">
      <text>
        <r>
          <rPr>
            <b/>
            <sz val="9"/>
            <color indexed="81"/>
            <rFont val="Tahoma"/>
            <family val="2"/>
          </rPr>
          <t>chma:</t>
        </r>
        <r>
          <rPr>
            <sz val="9"/>
            <color indexed="81"/>
            <rFont val="Tahoma"/>
            <family val="2"/>
          </rPr>
          <t xml:space="preserve">
120 minutes according to Sony.</t>
        </r>
      </text>
    </comment>
    <comment ref="B33" authorId="0">
      <text>
        <r>
          <rPr>
            <b/>
            <sz val="9"/>
            <color indexed="81"/>
            <rFont val="Tahoma"/>
            <family val="2"/>
          </rPr>
          <t>chma:</t>
        </r>
        <r>
          <rPr>
            <sz val="9"/>
            <color indexed="81"/>
            <rFont val="Tahoma"/>
            <family val="2"/>
          </rPr>
          <t xml:space="preserve">
Guess..</t>
        </r>
      </text>
    </comment>
  </commentList>
</comments>
</file>

<file path=xl/sharedStrings.xml><?xml version="1.0" encoding="utf-8"?>
<sst xmlns="http://schemas.openxmlformats.org/spreadsheetml/2006/main" count="1493" uniqueCount="646">
  <si>
    <t>Panasonic D-5 63 minute tape</t>
  </si>
  <si>
    <t>Size GB</t>
  </si>
  <si>
    <t>D-5 4:1 compression</t>
  </si>
  <si>
    <t>Apple ProRes 422 (HQ) 10 bit</t>
  </si>
  <si>
    <t>Apple ProRes 422</t>
  </si>
  <si>
    <t>Apple ProRes 4444</t>
  </si>
  <si>
    <t>HDCAM SR 10 bit 4:2:2</t>
  </si>
  <si>
    <t>DPX image sequences, SMPTE 268M-2003</t>
  </si>
  <si>
    <t>Data Rate in mega bits per second (Mbps)</t>
  </si>
  <si>
    <t>http://www.decimator.com/Products/MD-DUCC/MD-DUCC.html</t>
  </si>
  <si>
    <t>Cross-converters</t>
  </si>
  <si>
    <t>http://www.blackmagicdesign.com/products/teranex/techspecs/</t>
  </si>
  <si>
    <t>Possible workflow:</t>
  </si>
  <si>
    <t>1. Record in ProRes as 1080p/60</t>
  </si>
  <si>
    <t>3. Transfer to D5 tape for annotation and archival</t>
  </si>
  <si>
    <t>2. Perform batch conform using cinema tools or compressor to 1080p/25</t>
  </si>
  <si>
    <t>Actually want to do a "conform" and have the 60 frame footage play back at a 25 frame rate. This only requires changing the meta data on the file header. Apple cinema tools can do a "batch conform" for a whole folder of clips.</t>
  </si>
  <si>
    <t>Active Sensor Size</t>
  </si>
  <si>
    <t>Dynamic Range</t>
  </si>
  <si>
    <t>Lens Mount</t>
  </si>
  <si>
    <t>Power</t>
  </si>
  <si>
    <t>Camera Dimensions</t>
  </si>
  <si>
    <t>Camera Weight</t>
  </si>
  <si>
    <t>Remote Control</t>
  </si>
  <si>
    <t>Computer Interface</t>
  </si>
  <si>
    <t>Retail Cost</t>
  </si>
  <si>
    <t>Interface</t>
  </si>
  <si>
    <t>Storage/Recording</t>
  </si>
  <si>
    <t>Camera Option Matrix</t>
  </si>
  <si>
    <t>Video Output</t>
  </si>
  <si>
    <t>Built-in-Filters</t>
  </si>
  <si>
    <t>Modulation Depth</t>
  </si>
  <si>
    <t>Sensitivity</t>
  </si>
  <si>
    <t>Shutter Speed</t>
  </si>
  <si>
    <t>Color Method</t>
  </si>
  <si>
    <t>Bayer array</t>
  </si>
  <si>
    <t>1.7 kg (3 lb 12 oz)</t>
  </si>
  <si>
    <t>Sony HDCP1</t>
  </si>
  <si>
    <t>86mm(W) x 130mm(H) x 189mm(D)</t>
  </si>
  <si>
    <t>1920 x 1080</t>
  </si>
  <si>
    <t>1/60, 1/125, 1/250, 1/500, 1/1000, 1/2000 s (1080/50i mode)</t>
  </si>
  <si>
    <t>F1.4 prism system</t>
  </si>
  <si>
    <t>45% or more horizontally(800 TV lines at centre, 27.5 MHz, with typical lens)Pb/Pr: 80% of 12 MHz</t>
  </si>
  <si>
    <t>1: Clear, 2: 1/4ND, 3: 1/16ND, 4: 1/64ND A: CROSS, B: 3200K, C: 4300K, D: 6300K</t>
  </si>
  <si>
    <t>BNC (x1) Can be switched between HD-SDI and SD-SDI</t>
  </si>
  <si>
    <t>f10.0 with 59.94 Hz/f11.0 with 50.00 Hz
(at 2000 lx with 89.9% reflectivity)</t>
  </si>
  <si>
    <t>DC 10.5–17V, 24W</t>
  </si>
  <si>
    <t>720P 60</t>
  </si>
  <si>
    <t>1080P 60</t>
  </si>
  <si>
    <t>N</t>
  </si>
  <si>
    <t>Y</t>
  </si>
  <si>
    <t>1080P 30</t>
  </si>
  <si>
    <t>1080P 25</t>
  </si>
  <si>
    <t>Signal to Noise Ratio</t>
  </si>
  <si>
    <t>None</t>
  </si>
  <si>
    <t>Gain</t>
  </si>
  <si>
    <t>Canon EOS compatible recorders see:</t>
  </si>
  <si>
    <t>http://learn.usa.canon.com/resources/articles/2013/eos_c500_4k_recorder_comparison_misc.shtml</t>
  </si>
  <si>
    <t>5 x 4 x 7 5/8 inch (126.5 x 101.5 x 193.5 mm)</t>
  </si>
  <si>
    <t>2 lbs. 4oz (1.04 kg)</t>
  </si>
  <si>
    <t>8.4V / 7.2V. 5-7W</t>
  </si>
  <si>
    <t>"Exmor" Super35 CMOS Sensor</t>
  </si>
  <si>
    <t>Viewfinder</t>
  </si>
  <si>
    <t>Built in</t>
  </si>
  <si>
    <t>none</t>
  </si>
  <si>
    <t>In Sony FS700 Mode, Odyssey7Q supports:
 HD YCC 422 10-Bit Compressed up to 60fps (super sample from 4K raw)
 HD RGB 444 12-Bit Compressed up to 60fps (super sample from 4K raw)
 2K Raw 12-Bit up to 240fps (CinemaDNG)
 4K YCC 10-Bit Compressed up to 60fps</t>
  </si>
  <si>
    <t>Luminance: 2000 lx, 89.9% reflectance
Video Gamma: T11@24p (3200K light source)
S-Log2 Gamma: ISO 1250 (D55 Light source)</t>
  </si>
  <si>
    <t>14 stops</t>
  </si>
  <si>
    <t>57dB (Video Gamma, 24p, Noise Suppression OFF)</t>
  </si>
  <si>
    <t>1/24s to 1/6,000s</t>
  </si>
  <si>
    <t>Body only: 4.88 lb (2.2 kg)</t>
  </si>
  <si>
    <t>DC 12 V (11 V to 17.0 V) Approx. 25 W</t>
  </si>
  <si>
    <t>http://www.melleroptics.com/index.asp</t>
  </si>
  <si>
    <t>Optical fabrication</t>
  </si>
  <si>
    <t>Optical consultants</t>
  </si>
  <si>
    <t>Fathom Imaging</t>
  </si>
  <si>
    <t>JBV Optical Products</t>
  </si>
  <si>
    <t>Micro Optech</t>
  </si>
  <si>
    <t>Fathom Imaging (joint effort of Micro Optech (Dr. Paul Remijan) and JBV Optics)</t>
  </si>
  <si>
    <t>Dr. Paul Remijan</t>
  </si>
  <si>
    <t>Milt Lakin</t>
  </si>
  <si>
    <t>Richard Buchroeder</t>
  </si>
  <si>
    <t>Horizontal resolution</t>
  </si>
  <si>
    <t>1000 TV lines (at center)</t>
  </si>
  <si>
    <t>12-pin (x1)</t>
  </si>
  <si>
    <t>8-pin (x1)</t>
  </si>
  <si>
    <t>RJ-45 (x1), 10BASE-T/100BASE-TX, D-sub 15-pin (female) (x1)</t>
  </si>
  <si>
    <t>Aspect Ratio</t>
  </si>
  <si>
    <t>16:9</t>
  </si>
  <si>
    <t>3.43 M pixels (2464 x 1394)</t>
  </si>
  <si>
    <t>LANC type 2.5mm</t>
  </si>
  <si>
    <t>HXR-FMU128optional 128 GB Memory Module</t>
  </si>
  <si>
    <t>0.28 lx (1/30 shutter, IRIS F1.4, Auto GAIN)</t>
  </si>
  <si>
    <t>23.6mm x 13.3mm</t>
  </si>
  <si>
    <t>USB</t>
  </si>
  <si>
    <t>Sony 2/3-type bayonet mount (B4)</t>
  </si>
  <si>
    <t>Lens Recommendation</t>
  </si>
  <si>
    <t xml:space="preserve"> Fujinon HAeF5 5mm</t>
  </si>
  <si>
    <t>87°36′ × 56°39′</t>
  </si>
  <si>
    <t>Field of view (air)</t>
  </si>
  <si>
    <t>Model</t>
  </si>
  <si>
    <t>$4600</t>
  </si>
  <si>
    <t>1.2 lx (lux)* with Shutter Speed 1/24 auto gain control, auto iris (when selecting [60i])</t>
  </si>
  <si>
    <t>8-bit HDMI 1.4 output 4:2:2 or RGB, 3G SDI OUT with embedded audio</t>
  </si>
  <si>
    <t>AVCHD codec, HD PS (28Mbps) 1920x1080 60p</t>
  </si>
  <si>
    <t xml:space="preserve"> NEX-FS700U now features an upgrade that enables full 2K RAW up to 240fps or 4K RAW up to 60fps recording to Sony’s AXS-R5 RAW recorder.</t>
  </si>
  <si>
    <t>24 x 12.7 mm</t>
  </si>
  <si>
    <t>17:9</t>
  </si>
  <si>
    <t>60i/30p/60p: 1/3 - 1/10000, 24p: 1/3 - 1/10000 (electronic)</t>
  </si>
  <si>
    <t>0, 0.6, 1.2, 1.8 (0, 2, 4, 6 stops)</t>
  </si>
  <si>
    <t>Over 12 stops (CineGamma 4)</t>
  </si>
  <si>
    <t>5-3/4 x 7 1/8 x 10 inches (145 x 179 x 254 mm)</t>
  </si>
  <si>
    <t>3 lb 11 oz (1.7 kg)</t>
  </si>
  <si>
    <t>0, 0.9, 1.8 (0, 3, 6 stops)</t>
  </si>
  <si>
    <t>8-bit HDMI 1.4 output 4:2:2 or 3G SDI OUT with embedded audio</t>
  </si>
  <si>
    <t>8.4V / 7.2V, approx. 9.6 W</t>
  </si>
  <si>
    <t>Zeiss Compact Prime CP.2 15mm/T2.9 E</t>
  </si>
  <si>
    <t>Rokinon 14mm T3.3 or 16mm T2.2 Cine lens</t>
  </si>
  <si>
    <t>4096 x 2160, 8.8 effective Megapixels</t>
  </si>
  <si>
    <t>Maximum Frame Rates</t>
  </si>
  <si>
    <t>Sony PMW-F5</t>
  </si>
  <si>
    <t>3G-SDI x4, HDMI 1.4a</t>
  </si>
  <si>
    <t>Sony NEX-FS700U</t>
  </si>
  <si>
    <t>Sony NEXFS100U</t>
  </si>
  <si>
    <t>2448 x 1377, 3.4 million pixels (16:9)</t>
  </si>
  <si>
    <t>23.6 x 13.3 mm</t>
  </si>
  <si>
    <t>12.5 stops</t>
  </si>
  <si>
    <t>• 60 fps @ 1080p with SR-R1
• 60 fps @ 720p internal
• 30 fps @ 1080p internal</t>
  </si>
  <si>
    <t>Exmor Super 35 CMOS Image Sensor</t>
  </si>
  <si>
    <t>HD-SDI x2, Dual Link HD-SDI, HDMI 1.4, 3G-SDI is available for 10-bit RGB 1080 23.98/25/29.97PsF or 10-bit 4:2:2 1080 50/59.94p output.</t>
  </si>
  <si>
    <t>24W</t>
  </si>
  <si>
    <t>MPEG 4:2:0, 8 bit, 35 Mbps internal, SR File, 10-bit, 4:4:4 or 4:2:2; 176, 352 or 704 with SR-R1</t>
  </si>
  <si>
    <t>Sensitivity (2000 lux, Reflection ratio 89.9%,
1920 x 1080/59.94i), F11 (Typical)</t>
  </si>
  <si>
    <t>63 dB (Typical)</t>
  </si>
  <si>
    <t>1/32 - 1/2000 sec</t>
  </si>
  <si>
    <t>~ 10 stops</t>
  </si>
  <si>
    <t>Sony PMW-F3K</t>
  </si>
  <si>
    <t>Lens Iris Control</t>
  </si>
  <si>
    <t>Lens Focus Zoom Control</t>
  </si>
  <si>
    <t>1920x1080</t>
  </si>
  <si>
    <t>C-Mount
adjustable back-focus,
adaptors for B4, Nikon, Arri PL</t>
  </si>
  <si>
    <t>16 : 9</t>
  </si>
  <si>
    <t>0dB, +3dB, +6dB, +12dB</t>
  </si>
  <si>
    <t>HDSDI interlaced (2x BNC), HDSDI Dual Link progressive, SDI, CVBS, analog component, or Y/B-Y/R-Y interlaced, HDSDI RAW Data in 12/10 bit, WeissCam or Cineform DFX, HDMI (1x Mini-HDMI)</t>
  </si>
  <si>
    <t>camera head: 38x44x48 mm, CCU: 140x120x30 mm</t>
  </si>
  <si>
    <t>duplex / simplex RS 485, duplex / simplex RS 232, USB 2.0 / TTL 1 Mbaud</t>
  </si>
  <si>
    <t>F 11/2000 lx at nominal gain</t>
  </si>
  <si>
    <t>Cathx Ocean M-12 Wideangle HD</t>
  </si>
  <si>
    <t>22.5 x 16.9mm</t>
  </si>
  <si>
    <t>24V, 30W</t>
  </si>
  <si>
    <t>11.5-46mm, f/2.8</t>
  </si>
  <si>
    <t>H88 V72 D102, at widest</t>
  </si>
  <si>
    <t>1080p 30 or 720p 60</t>
  </si>
  <si>
    <t>H.264 MPEG-4, 1080P, 24</t>
  </si>
  <si>
    <t>256GB internal</t>
  </si>
  <si>
    <t>24 fps *other optional frame rates available upon request</t>
  </si>
  <si>
    <t>HD-SDI or direct transfer of images to NAS or Computer</t>
  </si>
  <si>
    <t>&gt;1,000 line pairs per mm typical</t>
  </si>
  <si>
    <t>supplied GUI (Ethernet or RS485), customer specified protocols (Ethernet or RS485)</t>
  </si>
  <si>
    <t>Internal Storage Format</t>
  </si>
  <si>
    <t>NA</t>
  </si>
  <si>
    <t>Internal Storage Type</t>
  </si>
  <si>
    <t>&gt;60dB</t>
  </si>
  <si>
    <t>Ikegami HDL-50/HS</t>
  </si>
  <si>
    <t>1080/59.94p (Conforms to SMPTE 372M)</t>
  </si>
  <si>
    <t>2/3 inch format B4</t>
  </si>
  <si>
    <t>F7.2 at 2,000 lux (1080p)</t>
  </si>
  <si>
    <t>HD-SDI Dual Link (Conforms to SMPTE 372M)</t>
  </si>
  <si>
    <t>11-16VDC 20W</t>
  </si>
  <si>
    <t>W90×H103×D180 mm, (W3.54×H4.06×D7.09inches)</t>
  </si>
  <si>
    <t>1000TVL 1080i/p</t>
  </si>
  <si>
    <t>0dB, + 6dB, +12dB, +18dB (+24dB, +30dB is option)</t>
  </si>
  <si>
    <t>1.5kg</t>
  </si>
  <si>
    <t>54dB (Y) (1080/59.94i)</t>
  </si>
  <si>
    <t>Apple ProRes 422, Apple ProRes 422 (HQ), Apple ProRes 422 (LT), Apple ProRes 422 (Proxy), Apple ProRes 4444</t>
  </si>
  <si>
    <t>Canon 5D Mark III</t>
  </si>
  <si>
    <t>3 chip 2/3" sensors</t>
  </si>
  <si>
    <t>Sensor Type</t>
  </si>
  <si>
    <t>Large Formay Bayer Array Sensors</t>
  </si>
  <si>
    <t>8-15V DC, 15Watt</t>
  </si>
  <si>
    <t>Global electronic shutter, 5 steps up to 1/1000
auto shutter with adjustable
exposure</t>
  </si>
  <si>
    <t>1080p 120 in DDS mode, 1080p 240 in CDS mode.</t>
  </si>
  <si>
    <t>10.34 mm x 5.50 mm</t>
  </si>
  <si>
    <t>Pixel size</t>
  </si>
  <si>
    <t>36 mm x 24mm</t>
  </si>
  <si>
    <t>6.25 µm square</t>
  </si>
  <si>
    <t>MOV (Image data: H.264/MPEG-4 AVC; Audio: Linear PCM)</t>
  </si>
  <si>
    <t>ISO 100-25600</t>
  </si>
  <si>
    <t>Canon EF Lenses (excluding EF-S Lenses)</t>
  </si>
  <si>
    <t>1280 x 720, 60 fps ALL-I: 12 min. (610 MB/min.) / IPB: 37 min. (205 MB/min.)</t>
  </si>
  <si>
    <t>CF Cards (Type I); Compatible with UDMA CF cards; SD, SDHC, and SDXC Memory Cards</t>
  </si>
  <si>
    <t>6.0 x 4.6 x 3.0 in. (152.0 x 116.4 x 76.4 mm )</t>
  </si>
  <si>
    <t>Approx. 30.3 oz./ 860g (Body only)</t>
  </si>
  <si>
    <t>USB 2.0 Hi-Speed, Gigabit-Ethernet, only available via the Wireless File Transmitter WFT-E7A</t>
  </si>
  <si>
    <t>Camera Make &amp; Model</t>
  </si>
  <si>
    <t>Fits Image intensifier?</t>
  </si>
  <si>
    <t>Sensor Type and Raw Resolution</t>
  </si>
  <si>
    <t>CMOS sensor 35mm full frame  22.3 megapixels</t>
  </si>
  <si>
    <t xml:space="preserve"> 5.5μm</t>
  </si>
  <si>
    <t>APS-C CMOS with RGB Bayer Filter, 4096 x 3072, 12.5 megapixels</t>
  </si>
  <si>
    <t>2/3“ CMOS (viimagic 9215), with Rolling Shutter 2048x1148 total pixel</t>
  </si>
  <si>
    <t>3:2</t>
  </si>
  <si>
    <t>1920x1080, 30p, 1280 x 720, 60p</t>
  </si>
  <si>
    <t>Camera Aqusition Resolution (Video)</t>
  </si>
  <si>
    <t>1920x1080 (30p) 1280 x 720 (at 60 fps)</t>
  </si>
  <si>
    <t>1920 x 1080/60p</t>
  </si>
  <si>
    <t>3-CCD 2/3-inch type, 14-bit 1920 x 1080</t>
  </si>
  <si>
    <t>8.8mm x 6.6mm</t>
  </si>
  <si>
    <t>"Exmor" Super35 CMOS Sensor with global shutter</t>
  </si>
  <si>
    <t>240 fps 2K RAW continuous, 60 fps AVCHD codec continuous.  480 frames per second at 1920x1080 or up to 960 frames per second at 1280x720, at 21 Mb per second AVCHD codec, so far from Broadcast quality.</t>
  </si>
  <si>
    <t>Native ISO</t>
  </si>
  <si>
    <t>2000 in S-Log 2</t>
  </si>
  <si>
    <t>1600 in S-Log</t>
  </si>
  <si>
    <t>500</t>
  </si>
  <si>
    <t>55 dB</t>
  </si>
  <si>
    <t>Cerberus LMP HD1200 (Single Bayer Array)</t>
  </si>
  <si>
    <t>Full Resolution 1920 X 1080P at 60 Frames per Second or Greater</t>
  </si>
  <si>
    <t>Internal Recording Time</t>
  </si>
  <si>
    <t>External Recording Time</t>
  </si>
  <si>
    <t>External Recorder Size GB</t>
  </si>
  <si>
    <t>External Storage Type</t>
  </si>
  <si>
    <t>External Interface Format</t>
  </si>
  <si>
    <t>SXS PRO PLUS 128GB cards (x2)
SD card slot (x1)</t>
  </si>
  <si>
    <t>1920 X 1080 @ 60P as XVAC level 5.2 codec which is 10bit and 422 sampling. I get 284Mb/sec.</t>
  </si>
  <si>
    <t>Internal Storage Rate at 1920x1080 60P or max. resolution at 60P (Mb per second)</t>
  </si>
  <si>
    <t>284</t>
  </si>
  <si>
    <t>120 minutes</t>
  </si>
  <si>
    <t>Sony AXSR5 (for PMW-F5)</t>
  </si>
  <si>
    <t>Storage Media</t>
  </si>
  <si>
    <t>AXS512S24, 512GB cards</t>
  </si>
  <si>
    <t>Records: 2K or 4K 16-bit linear RAW @ 23.98, 24, 25, 29.97, 50 and 59.94 base frame rates. (FS700 RAW is 12-bit). 2K S&amp;Q 1~240 fps RAW to F5, 4K S&amp;Q 1~60 fps.</t>
  </si>
  <si>
    <t>or Zeiss DigiPrime 5mm T1.6</t>
  </si>
  <si>
    <t>Lens model</t>
  </si>
  <si>
    <t>Maximum aperature (T stops)</t>
  </si>
  <si>
    <t>Mounting Flange</t>
  </si>
  <si>
    <t>2/3" B4 Mount</t>
  </si>
  <si>
    <t>Weight</t>
  </si>
  <si>
    <t>Horizontal Angle of View</t>
  </si>
  <si>
    <t>Vertical Angle of View</t>
  </si>
  <si>
    <t>Cost</t>
  </si>
  <si>
    <t>3.1 lbs (1.4kg)</t>
  </si>
  <si>
    <t>Fujinon HAeF5 5mm</t>
  </si>
  <si>
    <t>5mm</t>
  </si>
  <si>
    <t>T1.9</t>
  </si>
  <si>
    <t>87° 36'</t>
  </si>
  <si>
    <t>56° 39'</t>
  </si>
  <si>
    <t>Minimum Object Distance (MOD) from Image Plane</t>
  </si>
  <si>
    <t>20" (50cm)</t>
  </si>
  <si>
    <t>4.84 lb (2.2 kg)</t>
  </si>
  <si>
    <t>7.1 x 3.7" (180.5 x 95.0 mm)</t>
  </si>
  <si>
    <t>T 1.6</t>
  </si>
  <si>
    <t>95mm</t>
  </si>
  <si>
    <t>T 2.9</t>
  </si>
  <si>
    <t>0.3 m / 12''</t>
  </si>
  <si>
    <t>86 mm / 3.39''</t>
  </si>
  <si>
    <t>114 mm / 4.5''</t>
  </si>
  <si>
    <t>0.9 kg / 2.0 lbs</t>
  </si>
  <si>
    <t>PL mount</t>
  </si>
  <si>
    <t>77.3°</t>
  </si>
  <si>
    <t>45.9°</t>
  </si>
  <si>
    <t>87°</t>
  </si>
  <si>
    <t>55.8°</t>
  </si>
  <si>
    <t>Fujinon HA 10X5.2</t>
  </si>
  <si>
    <t>5.2mm with 10X zoom</t>
  </si>
  <si>
    <t>T 2.2</t>
  </si>
  <si>
    <t>60 cm</t>
  </si>
  <si>
    <t>85° 21'</t>
  </si>
  <si>
    <t>54°47'</t>
  </si>
  <si>
    <t>127mm</t>
  </si>
  <si>
    <t>Circle of confusion c (mm)</t>
  </si>
  <si>
    <t>Focal length f (mm)</t>
  </si>
  <si>
    <t>DOF (Meters)</t>
  </si>
  <si>
    <t>Hyperfocal distance H (meters)</t>
  </si>
  <si>
    <t>Schneider Cine-Xenar III T2.2/14mm</t>
  </si>
  <si>
    <t>T 2.1</t>
  </si>
  <si>
    <t>10.5mm</t>
  </si>
  <si>
    <t>Front Focus (mm)</t>
  </si>
  <si>
    <t>Rear Focus (mm)</t>
  </si>
  <si>
    <t>Focus Distance d (meters)</t>
  </si>
  <si>
    <t>F 2.8</t>
  </si>
  <si>
    <t>T2</t>
  </si>
  <si>
    <t>10mm</t>
  </si>
  <si>
    <t>12mm</t>
  </si>
  <si>
    <t>156mm</t>
  </si>
  <si>
    <t>90.2°</t>
  </si>
  <si>
    <t>140mm</t>
  </si>
  <si>
    <t>100.2°</t>
  </si>
  <si>
    <t>143mm</t>
  </si>
  <si>
    <t>Arri Carl Zeiss Distagon 12mm T2.1 Standard Prime</t>
  </si>
  <si>
    <t>114mm</t>
  </si>
  <si>
    <t>?</t>
  </si>
  <si>
    <t>$ 9500 used</t>
  </si>
  <si>
    <t>T2.8</t>
  </si>
  <si>
    <t>Horizontal Angle of View (on specific imager)</t>
  </si>
  <si>
    <t>Voigtlaender 15mm F4.5 Aspherical M39 screw mount with adapter to Sony FZ mount (crop factor = 1.5)</t>
  </si>
  <si>
    <t>F 4.5</t>
  </si>
  <si>
    <t>135mm</t>
  </si>
  <si>
    <t>103mm</t>
  </si>
  <si>
    <t>Front Lens Diameter</t>
  </si>
  <si>
    <t>Active Imager Width (mm)</t>
  </si>
  <si>
    <t>Active Imager Height (mm)</t>
  </si>
  <si>
    <t>238mm</t>
  </si>
  <si>
    <t>81.7°</t>
  </si>
  <si>
    <t>For DIN Super 35 24 x 12.7 mm Bayer Array (PL mount)</t>
  </si>
  <si>
    <t>104mm</t>
  </si>
  <si>
    <t>SONY SCL-P11X15</t>
  </si>
  <si>
    <t>T 3</t>
  </si>
  <si>
    <t>11-16mm</t>
  </si>
  <si>
    <t>112.3mm</t>
  </si>
  <si>
    <t>35cm</t>
  </si>
  <si>
    <t>Sony PL mount</t>
  </si>
  <si>
    <t>Lens metadata recorded</t>
  </si>
  <si>
    <t>84mm</t>
  </si>
  <si>
    <t>89.2mm</t>
  </si>
  <si>
    <t>30cm</t>
  </si>
  <si>
    <t>104-84° on APS-C</t>
  </si>
  <si>
    <t>Canon APS-C, Nikon APS-C, Sony Alpha</t>
  </si>
  <si>
    <t>Tokina AT-X PRO 11-16mm f/2.8 DX II with Sony Alpha to Sony FZ mount adapter</t>
  </si>
  <si>
    <t>Front Focus (meters)</t>
  </si>
  <si>
    <t>Rear Focus (meters)</t>
  </si>
  <si>
    <t>Optex conv. of Zeiss 16mm Mk.2 Distagon Prime (may be hard to find)</t>
  </si>
  <si>
    <t>Available?</t>
  </si>
  <si>
    <t>yes</t>
  </si>
  <si>
    <t>probably (used)</t>
  </si>
  <si>
    <t>T2.2</t>
  </si>
  <si>
    <t>Best</t>
  </si>
  <si>
    <t>Best (focal length 10-12mm)</t>
  </si>
  <si>
    <t>Focal Length 14-18 mm</t>
  </si>
  <si>
    <t>Flange Focal Distance</t>
  </si>
  <si>
    <t>48mm</t>
  </si>
  <si>
    <t>18mm</t>
  </si>
  <si>
    <t>17.526mm</t>
  </si>
  <si>
    <t>Imager to dome distance (meters)</t>
  </si>
  <si>
    <t>Measurement point</t>
  </si>
  <si>
    <t>Imager</t>
  </si>
  <si>
    <t>Dome ~</t>
  </si>
  <si>
    <t>Relative exposure (to Ikegami/Fujinon)</t>
  </si>
  <si>
    <t>Sony FZ and supplied PL adaptor. Hot shoe for ARRI® LDS and Cooke® /i metadata. Also adapter for  Nikon G/DX, Canon FD and Canon EF lenses.</t>
  </si>
  <si>
    <t>E-Mount Hot Shoe (adapters for PL mount, Canon FD, Nikon F, Leica M and Sony A mount lenses)</t>
  </si>
  <si>
    <t>Full Resolution 1920 X 720P or 1280 X 720P at 60 FPS</t>
  </si>
  <si>
    <t>1080/50i, 59.94i, 1080/59.94p (confirmed) and 720/50P and 59.94P.</t>
  </si>
  <si>
    <t>Power Requirements</t>
  </si>
  <si>
    <t>7.2-14.4V 6.8 Watts</t>
  </si>
  <si>
    <t>HD 1080i60, 1080i59.94, 1080i50, 1080p30, 1080p25, 1080p24, 1080p23.98, 1080pSF23.98, 1080pSF24, 1080pSF25, 1080pSF29.97, 720p60, 720p59.94, 720p50, SD 486i59.94, 576i50</t>
  </si>
  <si>
    <t>Apple ProRes® HQ - 220Mbps, 422 - 150Mbps, LT - 100Mbps, Avid DNxHD® Avid DNxHD-220/220x - 220Mbps (8/10-bit)Avid DNxHD-185/185x - 185Mps (8/10-bit)Avid DNxHD-145 - 145 Mbps (8-bit)Avid DNxHD-36 - 36 Mbps (proxy)</t>
  </si>
  <si>
    <t>HD/SD-SDI x 1, Uncompressed 10/8-bit 4:2:2</t>
  </si>
  <si>
    <t>Dimensions</t>
  </si>
  <si>
    <t>140mm (W) x 87mm (H) x 41mm (D)</t>
  </si>
  <si>
    <t>LANC/HD-SDI</t>
  </si>
  <si>
    <t>Video Format (may not all be supported)</t>
  </si>
  <si>
    <t>Recorder Cost</t>
  </si>
  <si>
    <t>Video Input Connectors</t>
  </si>
  <si>
    <t>Camera Control Interface</t>
  </si>
  <si>
    <t>Supported Video Formats</t>
  </si>
  <si>
    <t>Video CODEC Support</t>
  </si>
  <si>
    <t>Cost Each</t>
  </si>
  <si>
    <t>Cost/GB</t>
  </si>
  <si>
    <t>Native Formats and Frame Rates Supported by Recorder</t>
  </si>
  <si>
    <t>Recorder Name</t>
  </si>
  <si>
    <t>i2MAP Video Recorder Options</t>
  </si>
  <si>
    <t>AJA Ki Pro Quad recorder</t>
  </si>
  <si>
    <t>3G-SDI x2, 2048/1920 x 1080P 10-bit YCBYCR 4:2:2, Up to 120 FPS, Canon CinemaRAW 4096/3840 x 2048P 10-BIT BAYER up to 59.94 FPS, Canon CinemaRAW 4096/3840 x 1080P 10-BIT BAYER up to 119.88 FPS</t>
  </si>
  <si>
    <t>Network Interface</t>
  </si>
  <si>
    <t>1 x Gigabit Ethernet</t>
  </si>
  <si>
    <t>12 - 34 Volts</t>
  </si>
  <si>
    <t xml:space="preserve"> Width 5.47"/139 mm, Length 7.39"/187.6mm, Height 3.26"/82.8mm</t>
  </si>
  <si>
    <t>2.4lbs/1.1Kgs</t>
  </si>
  <si>
    <t>Maximum Framerate</t>
  </si>
  <si>
    <t>Codex Onboard S Recorder</t>
  </si>
  <si>
    <t>2048/1920 x 1080P 10-bit rgb 4:4:4 up to 60FPS, 2048/1920 x 1080P 10-bit YCBYCR 4:2:2 up to 120 FPS</t>
  </si>
  <si>
    <t>Control/Sync interfaces</t>
  </si>
  <si>
    <t>Genlock, LTC timecode, GPI record trigger, RS422 control</t>
  </si>
  <si>
    <t xml:space="preserve">Codex Digital CDX-3602 Onboard S Recorder Option </t>
  </si>
  <si>
    <t>2x 4:4:4 Inputs, 2x 4:2:2 Inputs, 2x 3G-SDI, "dual channel" support</t>
  </si>
  <si>
    <t>2x 4:4:4 Inputs, 2x 4:2:2 Inputs, 2x 3G-SDI</t>
  </si>
  <si>
    <t>1 X Solid State Drives (SSD) Sandisk Extreme (SDSSDX-480G) or Extreme II (SDSSDXP-480G)</t>
  </si>
  <si>
    <t>2 X AJA's Pak512 512GB SSD</t>
  </si>
  <si>
    <t>4x 3G/HD SDI, SMPTE-292/296/424, 10-bit (12-bit input supported), Single Link 4:2:2, 4:4:4 or Canon Raw (1 x BNC), Dual Link 4:2:2, 4:4:4 or Canon Raw (2 x BNC)
4K or Quad HD 4:2:2 or 4:4:4 (4 x BNC), 1D LUT Support</t>
  </si>
  <si>
    <t>Timecode: SDI RP188/SMPTE 12M via SDI BNC, LTC input (1 x BNC), Reference Input: Analog Color Black (1V) or Composite Sync (2 or 4V)</t>
  </si>
  <si>
    <t>10/100/1000 Ethernet (RJ-45), Embedded web server for remote control</t>
  </si>
  <si>
    <t>Width: 4.55 in. (11.557 cm), Depth: 2.85 in. (7.239 cm), Height: 5.89 in. (14.9606 cm)</t>
  </si>
  <si>
    <t>2.22 lb (1.00698 kg)</t>
  </si>
  <si>
    <t>12-18VDC, 31.2-35.5W typical-41.5W Max</t>
  </si>
  <si>
    <t>Data Interface</t>
  </si>
  <si>
    <t>1x Thunderbolt</t>
  </si>
  <si>
    <t>Atomos Sumari Blade Recorder</t>
  </si>
  <si>
    <t>12oz (without batteries &amp; HDD)</t>
  </si>
  <si>
    <t>SDI trigger / Via SDI timecode / Via LANC controllerSamurai</t>
  </si>
  <si>
    <t>Black Magic HyperDeck Shuttle Recorder</t>
  </si>
  <si>
    <t>1 x 10-bit SD/HD switchable via DIN 1.0/2.3 connector, 1 x HDMI type A connector</t>
  </si>
  <si>
    <t>1 x Mini-B type USB 2.0 connector for initial setup, software updates and HyperDeck Utility software control</t>
  </si>
  <si>
    <t>720p50, 720p59.94, 720p60, 1080i50, 1080i59.94, 1080i60, 1080PsF23.98, 1080PsF24, 1080PsF25, 1080PsF29.97, 1080PsF30, 1080p23.98, 1080p24, 1080p25, 1080p29.97, 1080p30.</t>
  </si>
  <si>
    <t>Uncompressed QuickTime, Apple ProRes 422 (HQ) QuickTime, Avid DNxHD QuickTime, Avid DNxHD MXF</t>
  </si>
  <si>
    <t>12 - 18VDC</t>
  </si>
  <si>
    <t>Notes</t>
  </si>
  <si>
    <t>2 X Convergent CD-SSD-512-01 512GB SSD</t>
  </si>
  <si>
    <t>Convergent Designs Odyssey 7Q Recorder</t>
  </si>
  <si>
    <t>1080p 30 native (4:2:2)</t>
  </si>
  <si>
    <t>1080p 60 native (4:2:2)</t>
  </si>
  <si>
    <t>10-Bit Apple ProRes 422 HQ for FS700 files, RAW for Canon and Sony, 4:2:2 and 4:4:4 HD video encosed in .DPX stacks.</t>
  </si>
  <si>
    <t>2-In, 2-Out, SD/HD/3G
2-BiDirectional, SD/HD/3G</t>
  </si>
  <si>
    <t>7.9" x 6.1" x 1.0" (200 x 155 x 25 mm)</t>
  </si>
  <si>
    <t>6.5 to 34 VDC, 9-15 Watts</t>
  </si>
  <si>
    <t>560 grams / 1.3 lbs.</t>
  </si>
  <si>
    <t>RS-232 I/O*, programmable GPIO. Timecode: LTC I/O (BNC) or embedded SDI/HDMI (Future update!)</t>
  </si>
  <si>
    <t>3G-SDI (levels A and B), HD-SDI, or SDI</t>
  </si>
  <si>
    <t>Apple ProRes 4444, 330 Mb/s, 12-bit, Apple ProRes 36, 100, 145, 220 Mb/s, 8 and 10-bit, Avid DNxHD 36, 100, 145, 220 Mb/s, 8 and 10-bit</t>
  </si>
  <si>
    <t xml:space="preserve">Does not records at higher frame rates. HyperDeck Studio does, but is in rackmount format. Alana and video lab had very bad experiences w/ this unit. </t>
  </si>
  <si>
    <t>Freerun, Record run, External 
Frame rates: 23.976, 24, 25, 29.97DF, 29.97ND, 30DF, 30ND 
Accuracy: +/- 0.2ppm, holds accurate time code for 2 hours after power is removed 
Timecode: Inputs / Outputs: BNC (LTC input and output), SDI or HDMI (Sony protocol), LEMO 5-pin</t>
  </si>
  <si>
    <t>Record triggering via SMPTE timecode, LANC or GPIO on 2.5 mm jack</t>
  </si>
  <si>
    <t>Sound Devices PIX 240i</t>
  </si>
  <si>
    <t>4:4:4 or 4:2:2; 12, 10, or 8-bit, 1080p23.976/24/25/29.97/30, 720p50/59.94/60</t>
  </si>
  <si>
    <t>5.5" x 4.0" x 2.4" (14 cm x 10.2 cm x 6.1 cm)</t>
  </si>
  <si>
    <t>2.0 lbs</t>
  </si>
  <si>
    <t>PIX-SSD6 240GB SSD or Sandisk Extreme II (SDSSDXP-480G)</t>
  </si>
  <si>
    <t>10-18 VDC, 12W</t>
  </si>
  <si>
    <t>11 V to 17 V DC, 23W</t>
  </si>
  <si>
    <t>4 1/4 in. × 5 in. × 2 5/8 in. (106 mm × 124 mm × 65.5 mm)</t>
  </si>
  <si>
    <t>0.7 kg (1 lb. 8.7 oz.)</t>
  </si>
  <si>
    <t>Docks to PMW-F55, PMW-F5 and NEX-Fs700/IFR5 camera systems. Record time: 4K approx. 60 minutes (23.98P) or 24 minutes (59.94P), 2K approx. 240 minutes (23.98P) or 96 minutes (59.94P)</t>
  </si>
  <si>
    <t>720P to 60 FPS, 1080i 30, 1080PsF, 1080p to 59.94 FPS, 2K (2048x1080) PsF 29.97*, 2K (2048x1080) p to 59.94 FPS. 50 and 59.94 fps are supported in 2K, 1080P and 720P resolutions. The AJA Ki Pro Quad can accept a 12-bit source, but encoding is performed at 10-bit.</t>
  </si>
  <si>
    <t xml:space="preserve">Docks with F5 and NEX Fs700/IFR5. </t>
  </si>
  <si>
    <t>Output Formats</t>
  </si>
  <si>
    <t>SDI Out 1 &amp; 2  Rec Setting 59.94 XAVC 1920 × 1080P Output: 1920 × 1080 59.94P. HDMI out Rec Setting 59.94 XAVC 1920 × 1080P Output: 1920 × 1080 59.94P</t>
  </si>
  <si>
    <t>In Camera</t>
  </si>
  <si>
    <t>2 X Sony 128GB SxS PRO+ Memory Card</t>
  </si>
  <si>
    <t>1920 X 1080 @ 60P as XVAC codec which is 10bit and 422 sampling</t>
  </si>
  <si>
    <t>F5 can record 1920 X 1080 @ 60P as XVAC codec which is 10bit and 422 sampling. This codec is level 5.2 and is very efficient as far as bit allocation. I have viewed these images on 25 foot screen and images does not fall apart at all. This is recorded on SXS PRO PLUS cards. There are TWO slots in F5 cameras. Each can use 128GB card. Each card can record 60 min at 60p. The card switches automatically as the first card gets full.</t>
  </si>
  <si>
    <t>XAVC HD codec 10 bit 4:2:2</t>
  </si>
  <si>
    <t>D-5 4:1 compression 25P</t>
  </si>
  <si>
    <t>XAVC HD codec 10 bit 4:2:2 60P</t>
  </si>
  <si>
    <t>Apple ProRes 422 (HQ) 10 bit 30P</t>
  </si>
  <si>
    <t>Apple ProRes 422 (HQ) 10 bit 60P</t>
  </si>
  <si>
    <t>Apple ProRes 422 10 bit 30P</t>
  </si>
  <si>
    <t>Apple ProRes 4444 30P</t>
  </si>
  <si>
    <t>Apple ProRes 4444 60P</t>
  </si>
  <si>
    <t>HDCAM SR 10 bit 4:2:2 30P</t>
  </si>
  <si>
    <t>Sony PMW-F5 Internal Storage</t>
  </si>
  <si>
    <t>Camera</t>
  </si>
  <si>
    <r>
      <rPr>
        <i/>
        <sz val="11"/>
        <color theme="1"/>
        <rFont val="Calibri"/>
        <family val="2"/>
        <scheme val="minor"/>
      </rPr>
      <t xml:space="preserve">F </t>
    </r>
    <r>
      <rPr>
        <sz val="11"/>
        <color theme="1"/>
        <rFont val="Calibri"/>
        <family val="2"/>
        <scheme val="minor"/>
      </rPr>
      <t>- Stop</t>
    </r>
  </si>
  <si>
    <t>Far Focus</t>
  </si>
  <si>
    <t>Lens</t>
  </si>
  <si>
    <t>Recorder</t>
  </si>
  <si>
    <t>CODEC Format</t>
  </si>
  <si>
    <t>Recording Media</t>
  </si>
  <si>
    <t>Format</t>
  </si>
  <si>
    <t>Zeiss Digi Prime T1,9/5 mm</t>
  </si>
  <si>
    <t>DOF (meters)</t>
  </si>
  <si>
    <t>Horizontal Field of View (deg.)</t>
  </si>
  <si>
    <t>Vertical Field of View (deg.)</t>
  </si>
  <si>
    <t>Close Focus (from Dome)</t>
  </si>
  <si>
    <t>Uncompressed HD, Wavelet Encoded HD with 3:1 - 8:1 compression</t>
  </si>
  <si>
    <t>Ratio N:1</t>
  </si>
  <si>
    <t>1 X Codex Digital CDX-3720 Capture Drive 512GB (480GB usable)</t>
  </si>
  <si>
    <t>1 X Crucial M4 solid state drive or  Extreme II (SDSSDXP-480G)</t>
  </si>
  <si>
    <t>DPX image sequences, SMPTE 268M-2003 60P</t>
  </si>
  <si>
    <t>Recording Time 1080 60P 10 bit 4:2:2 (min.)</t>
  </si>
  <si>
    <t xml:space="preserve"> </t>
  </si>
  <si>
    <t>Zeiss/Arri Ultra Prime UP 10 mm/T2.1</t>
  </si>
  <si>
    <t>Dual Link SDI (SMPTE 372M)</t>
  </si>
  <si>
    <t>3G SDI (SMPTE 424M)</t>
  </si>
  <si>
    <t>1080 60P</t>
  </si>
  <si>
    <t>1080 60P +</t>
  </si>
  <si>
    <t>Download from sealed housing?</t>
  </si>
  <si>
    <t>Camera Cost</t>
  </si>
  <si>
    <t>Lens Cost</t>
  </si>
  <si>
    <t>Total Cost Estimate</t>
  </si>
  <si>
    <t>3-CCD 2/3-inch type, ??-bit 1920 x 1080</t>
  </si>
  <si>
    <t>"Roger .." NAB referral</t>
  </si>
  <si>
    <t>Jeff Cree referral of guy in Switzerland</t>
  </si>
  <si>
    <t>Useable Size GB</t>
  </si>
  <si>
    <t>For 2/3" 3CCD 8.8 x 6.6 mm (B4 Mount)</t>
  </si>
  <si>
    <t>Lens length (mount to front)</t>
  </si>
  <si>
    <t>Focal Length</t>
  </si>
  <si>
    <t>No longer made $13,500 used</t>
  </si>
  <si>
    <t>14mm</t>
  </si>
  <si>
    <t>15mm</t>
  </si>
  <si>
    <t>0.25 m / 10''</t>
  </si>
  <si>
    <t>Focus Optics "Ruby" repackaged Nikon 14-24mm f/2.8</t>
  </si>
  <si>
    <t>T 2.8</t>
  </si>
  <si>
    <t>102mm</t>
  </si>
  <si>
    <t>138mm</t>
  </si>
  <si>
    <t>M39</t>
  </si>
  <si>
    <t>Supposed to be the best 14mm lens</t>
  </si>
  <si>
    <t>not sure available</t>
  </si>
  <si>
    <t>F mount (ZF.2) or EF mount (ZE) available</t>
  </si>
  <si>
    <t>6.5" (164mm)</t>
  </si>
  <si>
    <t>Arri/Zeiss Ultra Prime UP 14 mm/T1.9</t>
  </si>
  <si>
    <t>112mm</t>
  </si>
  <si>
    <t>22cm</t>
  </si>
  <si>
    <t>yes, had note from NAB that cheaper than CP prime because same glass, not cine style body</t>
  </si>
  <si>
    <t>Arri/Zeiss Ultra Prime UP 12 mm/T2</t>
  </si>
  <si>
    <t>Zeiss SLR Distagon T* 2,8/15</t>
  </si>
  <si>
    <r>
      <t>1/2 stop f</t>
    </r>
    <r>
      <rPr>
        <b/>
        <sz val="8"/>
        <color rgb="FF000000"/>
        <rFont val="Arial"/>
        <family val="2"/>
      </rPr>
      <t>/No.</t>
    </r>
  </si>
  <si>
    <t>Baseline aperature area</t>
  </si>
  <si>
    <t>New 7 months lead time. Probably available used. sales@visualproducts.com has new one on ebay</t>
  </si>
  <si>
    <t>Records in Sony FS700 RAW or files compressed using cinemaDNG format. Note that .DPX is a high end codec format. I calculate 1080p YCC 422 10-bit Compressed 60P would be 300 minutes, 1080p RGB 444 12-bit Compressed 60P would be 200 minutes of recording time. FS700 2K RAW 10-bit(only) 60fps 102 minutes. (not available yet) (also use 2 recorders!?) Note that .DPX files can be conformed using "Glue Tools" DPX toolkit and imported into FCP.</t>
  </si>
  <si>
    <t>Yes, 10/100/1000 Ethernet</t>
  </si>
  <si>
    <t>Sustained transfer rate, Mbits/second</t>
  </si>
  <si>
    <t>Hours to download 1 hour 1080 60P 4:2:2 from sealed housing?</t>
  </si>
  <si>
    <t>No!</t>
  </si>
  <si>
    <t>Reported overheating problems for shooting long video. Fixed in 1D</t>
  </si>
  <si>
    <t>Yes, USB 2.0</t>
  </si>
  <si>
    <r>
      <t>Aperture N (</t>
    </r>
    <r>
      <rPr>
        <b/>
        <i/>
        <sz val="11"/>
        <color theme="1"/>
        <rFont val="Arial"/>
        <family val="2"/>
      </rPr>
      <t>f</t>
    </r>
    <r>
      <rPr>
        <b/>
        <sz val="11"/>
        <color theme="1"/>
        <rFont val="Arial"/>
        <family val="2"/>
      </rPr>
      <t xml:space="preserve"> number)</t>
    </r>
  </si>
  <si>
    <t>Canon EF 14mm f/2.8L II USM</t>
  </si>
  <si>
    <t>EF mount</t>
  </si>
  <si>
    <t>.2m</t>
  </si>
  <si>
    <t>80mm</t>
  </si>
  <si>
    <t>94mm</t>
  </si>
  <si>
    <t>645g</t>
  </si>
  <si>
    <t>Canon EOS C500</t>
  </si>
  <si>
    <t>2K YCC 4:2:2, 1-60. 62-120 in 2 frame increments</t>
  </si>
  <si>
    <t>26.2 x 13.8 mm</t>
  </si>
  <si>
    <t>CMOS Super 35, 4206 x 2340 pixels</t>
  </si>
  <si>
    <t xml:space="preserve"> 6.4 µm cell pitch</t>
  </si>
  <si>
    <t>8 Bit MPEG-2 Long GOP</t>
  </si>
  <si>
    <t>59.94 Hz Mode: F9</t>
  </si>
  <si>
    <t>59.94 Hz Mode: 54 dB (Typical)</t>
  </si>
  <si>
    <t>During Normal Shooting: 300%, With Canon Log Gamma: 800%</t>
  </si>
  <si>
    <t>Normal Setting -6dB to 30 dB TBD</t>
  </si>
  <si>
    <t>CF Card (Type 1 Only); 2 Slots (Movie Files); UDMA supported</t>
  </si>
  <si>
    <t>See lens data</t>
  </si>
  <si>
    <t xml:space="preserve">    PL mount</t>
  </si>
  <si>
    <t>Technovision 12mm T2.1 Prime Lens</t>
  </si>
  <si>
    <t>Camera Test</t>
  </si>
  <si>
    <t>Target</t>
  </si>
  <si>
    <t>Temporal Resolution</t>
  </si>
  <si>
    <t>Close focus</t>
  </si>
  <si>
    <t>Far focus</t>
  </si>
  <si>
    <t>Camera sensitivity</t>
  </si>
  <si>
    <t>Spatial resolution</t>
  </si>
  <si>
    <t>Focus setting (m)</t>
  </si>
  <si>
    <t>Iris setting</t>
  </si>
  <si>
    <t>Optimal lighting field</t>
  </si>
  <si>
    <t>Disk</t>
  </si>
  <si>
    <t>Resolution Target</t>
  </si>
  <si>
    <t>Focus Target</t>
  </si>
  <si>
    <t>Grey scale</t>
  </si>
  <si>
    <t>2/3" Imager</t>
  </si>
  <si>
    <t>Super 35 Imager</t>
  </si>
  <si>
    <t>Target properties</t>
  </si>
  <si>
    <t>Lighting</t>
  </si>
  <si>
    <t>Width (inches)</t>
  </si>
  <si>
    <t>Width (cm)</t>
  </si>
  <si>
    <t>Height (cm)</t>
  </si>
  <si>
    <t>Height (inches)</t>
  </si>
  <si>
    <t>127 (diameter)</t>
  </si>
  <si>
    <t>50 (diameter)</t>
  </si>
  <si>
    <t>TBD</t>
  </si>
  <si>
    <t>Nominal Distance from Dome Port (meters)</t>
  </si>
  <si>
    <t>Imager to target distance</t>
  </si>
  <si>
    <t>Dome to imager distance</t>
  </si>
  <si>
    <t>Inches</t>
  </si>
  <si>
    <t>Imager to target distance, meters</t>
  </si>
  <si>
    <t>Sony PMW-F55</t>
  </si>
  <si>
    <t>"Exmor" Super35 CMOS Sensor with rolling shutter</t>
  </si>
  <si>
    <t>1250 in S-Log 2</t>
  </si>
  <si>
    <t>240 fps @ 2K RAW with AXS-R5 and v2.0 upgrade, 180 fps @ 2K/HD XAVC with v3.0 upgrade, SR file 4:4:4 internal</t>
  </si>
  <si>
    <t>240 fps @ 4K RAW XAVC internal, SR file 4:4:4 internal or baseband external, 240 fps @ 2K RAW with AXS-R5 and v2.0 upgrade, 180 fps @ 2K/HD XAVC with v3.0 upgrade</t>
  </si>
  <si>
    <t>Test</t>
  </si>
  <si>
    <t>Test Number</t>
  </si>
  <si>
    <t>T - Stop</t>
  </si>
  <si>
    <t>Recording Format</t>
  </si>
  <si>
    <t>Time Code Start</t>
  </si>
  <si>
    <t>Imager to Target Distance (Inches)</t>
  </si>
  <si>
    <t>Spatial Resolution</t>
  </si>
  <si>
    <t>SFR Chart Close Focus</t>
  </si>
  <si>
    <t>SFR Chart Nominal Distance</t>
  </si>
  <si>
    <t>SFR Chart Far Focus</t>
  </si>
  <si>
    <t>Frame Rate</t>
  </si>
  <si>
    <t>59.9 FPS</t>
  </si>
  <si>
    <t>Capture Format</t>
  </si>
  <si>
    <t>1920 x 1080 60P</t>
  </si>
  <si>
    <t>Sony F-5</t>
  </si>
  <si>
    <t>SONY SCL-P11X15 (set for 11mm)</t>
  </si>
  <si>
    <t>Focus Distance inches (meters)</t>
  </si>
  <si>
    <t>31.5 (0.8)</t>
  </si>
  <si>
    <t>Light meter reading (center)</t>
  </si>
  <si>
    <t>AJA/ProRes 422 (HQ) 10 bit 60P</t>
  </si>
  <si>
    <t>SONY XAVC 120 P</t>
  </si>
  <si>
    <t>SONY XAVC 180 P</t>
  </si>
  <si>
    <t>? @ 120P</t>
  </si>
  <si>
    <t>? @ 180P</t>
  </si>
  <si>
    <t>120 FPS</t>
  </si>
  <si>
    <t>180 FPS</t>
  </si>
  <si>
    <t>Wheel of death at 11 RPM ( 5.5 sec per rev.)</t>
  </si>
  <si>
    <t>Wheel of death Stopped with SFR target</t>
  </si>
  <si>
    <t>35.5 (0.9)</t>
  </si>
  <si>
    <t>1920 x 720 60P</t>
  </si>
  <si>
    <t>Optex/Zeiss 10.5mm Mk.2 Distagon Prime</t>
  </si>
  <si>
    <t>SONY XAVC 60 P</t>
  </si>
  <si>
    <t>Ikegami HDL-45 (current ROV camera)</t>
  </si>
  <si>
    <t>Fujinon HA 10 x 5mm Zoom (in 5mm position)</t>
  </si>
  <si>
    <t>Sony F-5 and AXS-R5</t>
  </si>
  <si>
    <t xml:space="preserve">Note: This test is to look at the advantages of 4K image recording. To get this capability with an external recorder (AJA) we would need to purchase the F-55 camera. </t>
  </si>
  <si>
    <t>240 FPS</t>
  </si>
  <si>
    <t>SONY RAW (AXS card) and XAVC (internal SxS card)</t>
  </si>
  <si>
    <t>1920 x 1080 @ 120P</t>
  </si>
  <si>
    <t>1920 x 1080 @ 180P</t>
  </si>
  <si>
    <t>1920 x 1080 @ 240P</t>
  </si>
  <si>
    <t>SONY RAW (AXS card)</t>
  </si>
  <si>
    <t>4K (4096 x 2160 60P)</t>
  </si>
  <si>
    <t>Wheel of death at 6 RPM ( 10 sec per rev.)</t>
  </si>
  <si>
    <t>29.9 FPS</t>
  </si>
  <si>
    <t>1920 x 1080 29.9i</t>
  </si>
  <si>
    <t>Shutter 1/125</t>
  </si>
  <si>
    <t>Shutter 1/250</t>
  </si>
  <si>
    <t>Shutter 1/500</t>
  </si>
  <si>
    <t>No shutter</t>
  </si>
  <si>
    <t>Dual Link AJA/ProRes 422 (HQ) 10 bit 60P</t>
  </si>
  <si>
    <t>Cost Comparison</t>
  </si>
  <si>
    <t>Ikegami HDL50/HS</t>
  </si>
  <si>
    <t>Memory</t>
  </si>
  <si>
    <t>Total</t>
  </si>
  <si>
    <t>Output Format</t>
  </si>
  <si>
    <t>1920x1080P 60</t>
  </si>
  <si>
    <t>4096x2160P 60</t>
  </si>
  <si>
    <t>Sony F-5 4K upgrade</t>
  </si>
  <si>
    <t>Lens data available?</t>
  </si>
  <si>
    <t>Yes, Zeiss publishes data</t>
  </si>
  <si>
    <t>No data</t>
  </si>
  <si>
    <t>Trying to get data</t>
  </si>
  <si>
    <t>Cooke 12mm T2.1 Standard Prime</t>
  </si>
  <si>
    <t>T 2</t>
  </si>
  <si>
    <t>126mm</t>
  </si>
  <si>
    <t>3 kg</t>
  </si>
  <si>
    <t>225mm</t>
  </si>
  <si>
    <t>Yes, Cooke publishes data</t>
  </si>
  <si>
    <t>Test results</t>
  </si>
  <si>
    <t>Tested best w/ Zeiss 12mm</t>
  </si>
  <si>
    <t>Tested best w/ Sony 11mm</t>
  </si>
  <si>
    <t>Tested poorly, chromatic abberation at edges, loss of resolution</t>
  </si>
  <si>
    <t>Tested best</t>
  </si>
  <si>
    <t>Yes, have data</t>
  </si>
  <si>
    <t>Unknown</t>
  </si>
  <si>
    <t>Not tested</t>
  </si>
  <si>
    <t>Tested poorly due to poor camera imaging</t>
  </si>
  <si>
    <t>Sony F-55 and AXS-R5</t>
  </si>
  <si>
    <t>Arri/Zeiss 12mm T2 Ultra Prime</t>
  </si>
  <si>
    <t>Cold boot test</t>
  </si>
  <si>
    <t>F-55 and AJA recorder</t>
  </si>
  <si>
    <t>29.94 FPS</t>
  </si>
  <si>
    <t>Any</t>
  </si>
  <si>
    <t>4K (4096 x 2160 30P)</t>
  </si>
  <si>
    <t>AJA/ProRes 422 (HQ) 10 bit 30P</t>
  </si>
  <si>
    <t>Test is to make sure camera can cold start and produce video output without operator intervention. Step 1: set up camera and AJA recoder. Step 2: Power down both units. Step 3: Power up both units and when AJA booted, hit record.</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</si>
</sst>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quot;$&quot;#,##0.00"/>
    <numFmt numFmtId="165" formatCode="0.0"/>
    <numFmt numFmtId="166" formatCode="0.000"/>
    <numFmt numFmtId="167" formatCode="&quot;$&quot;#,##0"/>
  </numFmts>
  <fonts count="34" x14ac:knownFonts="1">
    <font>
      <sz val="11"/>
      <color theme="1"/>
      <name val="Calibri"/>
      <family val="2"/>
      <scheme val="minor"/>
    </font>
    <font>
      <sz val="9"/>
      <color indexed="81"/>
      <name val="Tahoma"/>
      <family val="2"/>
    </font>
    <font>
      <b/>
      <sz val="9"/>
      <color indexed="81"/>
      <name val="Tahoma"/>
      <family val="2"/>
    </font>
    <font>
      <b/>
      <sz val="16"/>
      <color indexed="8"/>
      <name val="Arial"/>
      <family val="2"/>
    </font>
    <font>
      <b/>
      <sz val="11"/>
      <color indexed="8"/>
      <name val="Arial"/>
      <family val="2"/>
    </font>
    <font>
      <sz val="11"/>
      <color indexed="8"/>
      <name val="Arial"/>
      <family val="2"/>
    </font>
    <font>
      <sz val="8"/>
      <name val="Calibri"/>
      <family val="2"/>
    </font>
    <font>
      <u/>
      <sz val="11"/>
      <color theme="10"/>
      <name val="Calibri"/>
      <family val="2"/>
      <scheme val="minor"/>
    </font>
    <font>
      <sz val="11"/>
      <color theme="1"/>
      <name val="Arial"/>
      <family val="2"/>
    </font>
    <font>
      <sz val="10"/>
      <color rgb="FF3F3F3F"/>
      <name val="Arial"/>
      <family val="2"/>
    </font>
    <font>
      <sz val="10"/>
      <color theme="1"/>
      <name val="Arial"/>
      <family val="2"/>
    </font>
    <font>
      <b/>
      <sz val="10"/>
      <color theme="1"/>
      <name val="Arial"/>
      <family val="2"/>
    </font>
    <font>
      <b/>
      <sz val="14"/>
      <color theme="1"/>
      <name val="Arial"/>
      <family val="2"/>
    </font>
    <font>
      <b/>
      <sz val="14"/>
      <color theme="1"/>
      <name val="Calibri"/>
      <family val="2"/>
      <scheme val="minor"/>
    </font>
    <font>
      <b/>
      <sz val="18"/>
      <color indexed="8"/>
      <name val="Arial"/>
      <family val="2"/>
    </font>
    <font>
      <sz val="18"/>
      <color theme="1"/>
      <name val="Calibri"/>
      <family val="2"/>
      <scheme val="minor"/>
    </font>
    <font>
      <sz val="18"/>
      <color indexed="8"/>
      <name val="Arial"/>
      <family val="2"/>
    </font>
    <font>
      <b/>
      <sz val="18"/>
      <color theme="1"/>
      <name val="Arial"/>
      <family val="2"/>
    </font>
    <font>
      <b/>
      <sz val="28"/>
      <color theme="1"/>
      <name val="Calibri"/>
      <family val="2"/>
      <scheme val="minor"/>
    </font>
    <font>
      <b/>
      <sz val="22"/>
      <color theme="1"/>
      <name val="Calibri"/>
      <family val="2"/>
      <scheme val="minor"/>
    </font>
    <font>
      <b/>
      <sz val="16"/>
      <color theme="1"/>
      <name val="Calibri"/>
      <family val="2"/>
      <scheme val="minor"/>
    </font>
    <font>
      <sz val="12"/>
      <color theme="1"/>
      <name val="Calibri"/>
      <family val="2"/>
      <scheme val="minor"/>
    </font>
    <font>
      <b/>
      <sz val="12"/>
      <color theme="1"/>
      <name val="Calibri"/>
      <family val="2"/>
      <scheme val="minor"/>
    </font>
    <font>
      <b/>
      <sz val="11"/>
      <color theme="1"/>
      <name val="Calibri"/>
      <family val="2"/>
      <scheme val="minor"/>
    </font>
    <font>
      <i/>
      <sz val="11"/>
      <color theme="1"/>
      <name val="Calibri"/>
      <family val="2"/>
      <scheme val="minor"/>
    </font>
    <font>
      <b/>
      <sz val="8"/>
      <color rgb="FF000000"/>
      <name val="Arial"/>
      <family val="2"/>
    </font>
    <font>
      <b/>
      <i/>
      <sz val="8"/>
      <color rgb="FF000000"/>
      <name val="Trebuchet MS"/>
      <family val="2"/>
    </font>
    <font>
      <sz val="8"/>
      <color rgb="FF000000"/>
      <name val="Arial"/>
      <family val="2"/>
    </font>
    <font>
      <sz val="22"/>
      <color theme="1"/>
      <name val="Calibri"/>
      <family val="2"/>
      <scheme val="minor"/>
    </font>
    <font>
      <b/>
      <sz val="11"/>
      <color theme="1"/>
      <name val="Arial"/>
      <family val="2"/>
    </font>
    <font>
      <b/>
      <i/>
      <sz val="11"/>
      <color theme="1"/>
      <name val="Arial"/>
      <family val="2"/>
    </font>
    <font>
      <sz val="14"/>
      <color theme="1"/>
      <name val="Arial"/>
      <family val="2"/>
    </font>
    <font>
      <sz val="11"/>
      <color rgb="FF3F3F3F"/>
      <name val="Arial"/>
      <family val="2"/>
    </font>
    <font>
      <sz val="14"/>
      <color theme="1"/>
      <name val="Calibri"/>
      <family val="2"/>
      <scheme val="minor"/>
    </font>
  </fonts>
  <fills count="25">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7"/>
        <bgColor indexed="64"/>
      </patternFill>
    </fill>
    <fill>
      <patternFill patternType="solid">
        <fgColor indexed="29"/>
        <bgColor indexed="64"/>
      </patternFill>
    </fill>
    <fill>
      <patternFill patternType="solid">
        <fgColor indexed="43"/>
        <bgColor indexed="64"/>
      </patternFill>
    </fill>
    <fill>
      <patternFill patternType="solid">
        <fgColor indexed="44"/>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2" tint="-9.9978637043366805E-2"/>
        <bgColor indexed="64"/>
      </patternFill>
    </fill>
    <fill>
      <patternFill patternType="solid">
        <fgColor theme="0"/>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rgb="FFF2F2F2"/>
        <bgColor indexed="64"/>
      </patternFill>
    </fill>
    <fill>
      <patternFill patternType="solid">
        <fgColor rgb="FFCCFFCC"/>
        <bgColor indexed="64"/>
      </patternFill>
    </fill>
    <fill>
      <patternFill patternType="solid">
        <fgColor rgb="FFFFFFCC"/>
        <bgColor indexed="64"/>
      </patternFill>
    </fill>
    <fill>
      <patternFill patternType="solid">
        <fgColor rgb="FF92D050"/>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2"/>
        <bgColor indexed="64"/>
      </patternFill>
    </fill>
  </fills>
  <borders count="74">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bottom/>
      <diagonal/>
    </border>
    <border>
      <left/>
      <right/>
      <top/>
      <bottom style="thin">
        <color indexed="64"/>
      </bottom>
      <diagonal/>
    </border>
    <border>
      <left style="medium">
        <color indexed="64"/>
      </left>
      <right/>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top/>
      <bottom style="thin">
        <color indexed="64"/>
      </bottom>
      <diagonal/>
    </border>
    <border>
      <left style="thin">
        <color indexed="64"/>
      </left>
      <right/>
      <top style="thin">
        <color indexed="64"/>
      </top>
      <bottom/>
      <diagonal/>
    </border>
    <border>
      <left style="medium">
        <color rgb="FFAAAAAA"/>
      </left>
      <right style="medium">
        <color rgb="FFAAAAAA"/>
      </right>
      <top style="medium">
        <color rgb="FFAAAAAA"/>
      </top>
      <bottom style="medium">
        <color rgb="FFAAAAAA"/>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medium">
        <color indexed="64"/>
      </bottom>
      <diagonal/>
    </border>
  </borders>
  <cellStyleXfs count="2">
    <xf numFmtId="0" fontId="0" fillId="0" borderId="0"/>
    <xf numFmtId="0" fontId="7" fillId="0" borderId="0" applyNumberFormat="0" applyFill="0" applyBorder="0" applyAlignment="0" applyProtection="0"/>
  </cellStyleXfs>
  <cellXfs count="519">
    <xf numFmtId="0" fontId="0" fillId="0" borderId="0" xfId="0"/>
    <xf numFmtId="0" fontId="7" fillId="0" borderId="0" xfId="1"/>
    <xf numFmtId="49" fontId="5" fillId="0" borderId="0" xfId="0" applyNumberFormat="1" applyFont="1" applyAlignment="1">
      <alignment horizontal="center" vertical="center" wrapText="1"/>
    </xf>
    <xf numFmtId="49" fontId="5" fillId="0" borderId="5" xfId="0" applyNumberFormat="1" applyFont="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7" xfId="0" applyNumberFormat="1" applyFont="1" applyBorder="1" applyAlignment="1">
      <alignment horizontal="center" vertical="center" wrapText="1"/>
    </xf>
    <xf numFmtId="49" fontId="5" fillId="2" borderId="0" xfId="0" applyNumberFormat="1" applyFont="1" applyFill="1" applyAlignment="1">
      <alignment horizontal="center" vertical="center" wrapText="1"/>
    </xf>
    <xf numFmtId="49" fontId="5" fillId="0" borderId="8" xfId="0" applyNumberFormat="1" applyFont="1" applyBorder="1" applyAlignment="1">
      <alignment horizontal="center" vertical="center" wrapText="1"/>
    </xf>
    <xf numFmtId="49" fontId="5" fillId="0" borderId="9"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11" xfId="0" applyNumberFormat="1" applyFont="1" applyBorder="1" applyAlignment="1">
      <alignment horizontal="center" vertical="center" wrapText="1"/>
    </xf>
    <xf numFmtId="49" fontId="5" fillId="3" borderId="12" xfId="0" applyNumberFormat="1" applyFont="1" applyFill="1" applyBorder="1" applyAlignment="1">
      <alignment horizontal="center" vertical="center" wrapText="1"/>
    </xf>
    <xf numFmtId="49" fontId="5" fillId="0" borderId="13" xfId="0" applyNumberFormat="1" applyFont="1" applyBorder="1" applyAlignment="1">
      <alignment horizontal="center" vertical="center" wrapText="1"/>
    </xf>
    <xf numFmtId="49" fontId="5" fillId="3" borderId="14" xfId="0" applyNumberFormat="1" applyFont="1" applyFill="1" applyBorder="1" applyAlignment="1">
      <alignment horizontal="center" vertical="center" wrapText="1"/>
    </xf>
    <xf numFmtId="49" fontId="4" fillId="2" borderId="0" xfId="0" applyNumberFormat="1" applyFont="1" applyFill="1" applyAlignment="1">
      <alignment horizontal="center" vertical="center" wrapText="1"/>
    </xf>
    <xf numFmtId="49" fontId="5" fillId="0" borderId="15" xfId="0" applyNumberFormat="1" applyFont="1" applyBorder="1" applyAlignment="1">
      <alignment horizontal="center" vertical="center" wrapText="1"/>
    </xf>
    <xf numFmtId="49" fontId="5" fillId="3" borderId="17" xfId="0" applyNumberFormat="1" applyFont="1" applyFill="1" applyBorder="1" applyAlignment="1">
      <alignment horizontal="center" vertical="center" wrapText="1"/>
    </xf>
    <xf numFmtId="49" fontId="4" fillId="3" borderId="21" xfId="0" applyNumberFormat="1" applyFont="1" applyFill="1" applyBorder="1" applyAlignment="1">
      <alignment horizontal="center" vertical="center" wrapText="1"/>
    </xf>
    <xf numFmtId="49" fontId="5" fillId="0" borderId="23" xfId="0" applyNumberFormat="1" applyFont="1" applyBorder="1" applyAlignment="1">
      <alignment horizontal="center" vertical="center" wrapText="1"/>
    </xf>
    <xf numFmtId="49"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2" fontId="5" fillId="0" borderId="0" xfId="0" applyNumberFormat="1" applyFont="1" applyAlignment="1">
      <alignment horizontal="center" vertical="center" wrapText="1"/>
    </xf>
    <xf numFmtId="0" fontId="0" fillId="0" borderId="0" xfId="0" applyAlignment="1">
      <alignment wrapText="1"/>
    </xf>
    <xf numFmtId="49" fontId="5" fillId="11" borderId="15" xfId="0" applyNumberFormat="1" applyFont="1" applyFill="1" applyBorder="1" applyAlignment="1">
      <alignment horizontal="center" vertical="center" wrapText="1"/>
    </xf>
    <xf numFmtId="49" fontId="5" fillId="11" borderId="8" xfId="0" applyNumberFormat="1" applyFont="1" applyFill="1" applyBorder="1" applyAlignment="1">
      <alignment horizontal="center" vertical="center" wrapText="1"/>
    </xf>
    <xf numFmtId="49" fontId="5" fillId="11" borderId="9" xfId="0" applyNumberFormat="1" applyFont="1" applyFill="1" applyBorder="1" applyAlignment="1">
      <alignment horizontal="center" vertical="center" wrapText="1"/>
    </xf>
    <xf numFmtId="49" fontId="5" fillId="11" borderId="7" xfId="0" applyNumberFormat="1" applyFont="1" applyFill="1" applyBorder="1" applyAlignment="1">
      <alignment horizontal="center" vertical="center" wrapText="1"/>
    </xf>
    <xf numFmtId="49" fontId="5" fillId="11" borderId="5" xfId="0" applyNumberFormat="1" applyFont="1" applyFill="1" applyBorder="1" applyAlignment="1">
      <alignment horizontal="center" vertical="center" wrapText="1"/>
    </xf>
    <xf numFmtId="49" fontId="5" fillId="11" borderId="6" xfId="0" applyNumberFormat="1" applyFont="1" applyFill="1" applyBorder="1" applyAlignment="1">
      <alignment horizontal="center" vertical="center" wrapText="1"/>
    </xf>
    <xf numFmtId="49" fontId="5" fillId="11" borderId="13" xfId="0" applyNumberFormat="1" applyFont="1" applyFill="1" applyBorder="1" applyAlignment="1">
      <alignment horizontal="center" vertical="center" wrapText="1"/>
    </xf>
    <xf numFmtId="49" fontId="5" fillId="11" borderId="10" xfId="0" applyNumberFormat="1" applyFont="1" applyFill="1" applyBorder="1" applyAlignment="1">
      <alignment horizontal="center" vertical="center" wrapText="1"/>
    </xf>
    <xf numFmtId="49" fontId="5" fillId="11" borderId="11" xfId="0" applyNumberFormat="1" applyFont="1" applyFill="1" applyBorder="1" applyAlignment="1">
      <alignment horizontal="center" vertical="center" wrapText="1"/>
    </xf>
    <xf numFmtId="49" fontId="5" fillId="11" borderId="24" xfId="0" applyNumberFormat="1" applyFont="1" applyFill="1" applyBorder="1" applyAlignment="1">
      <alignment horizontal="center" vertical="center" wrapText="1"/>
    </xf>
    <xf numFmtId="49" fontId="4" fillId="11" borderId="0" xfId="0" applyNumberFormat="1" applyFont="1" applyFill="1" applyAlignment="1">
      <alignment horizontal="center" vertical="center" wrapText="1"/>
    </xf>
    <xf numFmtId="49" fontId="5" fillId="11" borderId="0" xfId="0" applyNumberFormat="1" applyFont="1" applyFill="1" applyAlignment="1">
      <alignment horizontal="center" vertical="center" wrapText="1"/>
    </xf>
    <xf numFmtId="0" fontId="12" fillId="9" borderId="16" xfId="0" applyFont="1" applyFill="1" applyBorder="1" applyAlignment="1">
      <alignment horizontal="center" vertical="center" wrapText="1"/>
    </xf>
    <xf numFmtId="0" fontId="10" fillId="0" borderId="44" xfId="0" applyFont="1" applyBorder="1" applyAlignment="1">
      <alignment horizontal="center" vertical="center" wrapText="1"/>
    </xf>
    <xf numFmtId="0" fontId="0" fillId="0" borderId="0" xfId="0" applyAlignment="1">
      <alignment wrapText="1"/>
    </xf>
    <xf numFmtId="49" fontId="3" fillId="12" borderId="21" xfId="0" applyNumberFormat="1" applyFont="1" applyFill="1" applyBorder="1" applyAlignment="1">
      <alignment horizontal="center" vertical="center" wrapText="1"/>
    </xf>
    <xf numFmtId="49" fontId="4" fillId="12" borderId="22" xfId="0" applyNumberFormat="1" applyFont="1" applyFill="1" applyBorder="1" applyAlignment="1">
      <alignment horizontal="center" vertical="center" wrapText="1"/>
    </xf>
    <xf numFmtId="49" fontId="4" fillId="12" borderId="20" xfId="0" applyNumberFormat="1" applyFont="1" applyFill="1" applyBorder="1" applyAlignment="1">
      <alignment horizontal="center" vertical="center" wrapText="1"/>
    </xf>
    <xf numFmtId="49" fontId="4" fillId="12" borderId="18" xfId="0" applyNumberFormat="1" applyFont="1" applyFill="1" applyBorder="1" applyAlignment="1">
      <alignment horizontal="center" vertical="center" wrapText="1"/>
    </xf>
    <xf numFmtId="49" fontId="4" fillId="12" borderId="19" xfId="0" applyNumberFormat="1" applyFont="1" applyFill="1" applyBorder="1" applyAlignment="1">
      <alignment horizontal="center" vertical="center" wrapText="1"/>
    </xf>
    <xf numFmtId="0" fontId="5" fillId="0" borderId="44" xfId="0" applyFont="1" applyBorder="1"/>
    <xf numFmtId="49" fontId="3" fillId="11" borderId="12" xfId="0" applyNumberFormat="1" applyFont="1" applyFill="1" applyBorder="1" applyAlignment="1">
      <alignment horizontal="center" vertical="center" wrapText="1"/>
    </xf>
    <xf numFmtId="49" fontId="3" fillId="11" borderId="0" xfId="0" applyNumberFormat="1" applyFont="1" applyFill="1" applyAlignment="1">
      <alignment horizontal="center" vertical="center" wrapText="1"/>
    </xf>
    <xf numFmtId="49" fontId="14" fillId="12" borderId="21" xfId="0" applyNumberFormat="1" applyFont="1" applyFill="1" applyBorder="1" applyAlignment="1">
      <alignment horizontal="center" vertical="center" wrapText="1"/>
    </xf>
    <xf numFmtId="49" fontId="16" fillId="0" borderId="0" xfId="0" applyNumberFormat="1" applyFont="1" applyAlignment="1">
      <alignment horizontal="center" vertical="center" wrapText="1"/>
    </xf>
    <xf numFmtId="49" fontId="14" fillId="12" borderId="22" xfId="0" applyNumberFormat="1" applyFont="1" applyFill="1" applyBorder="1" applyAlignment="1">
      <alignment horizontal="center" vertical="center" wrapText="1"/>
    </xf>
    <xf numFmtId="49" fontId="3" fillId="13" borderId="14" xfId="0" applyNumberFormat="1" applyFont="1" applyFill="1" applyBorder="1" applyAlignment="1">
      <alignment horizontal="center" vertical="center" wrapText="1"/>
    </xf>
    <xf numFmtId="49" fontId="3" fillId="13" borderId="12" xfId="0" applyNumberFormat="1" applyFont="1" applyFill="1" applyBorder="1" applyAlignment="1">
      <alignment horizontal="center" vertical="center" wrapText="1"/>
    </xf>
    <xf numFmtId="49" fontId="3" fillId="13" borderId="17" xfId="0" applyNumberFormat="1" applyFont="1" applyFill="1" applyBorder="1" applyAlignment="1">
      <alignment horizontal="center" vertical="center" wrapText="1"/>
    </xf>
    <xf numFmtId="165" fontId="0" fillId="0" borderId="0" xfId="0" applyNumberFormat="1" applyFill="1" applyBorder="1" applyAlignment="1">
      <alignment horizontal="center" wrapText="1"/>
    </xf>
    <xf numFmtId="0" fontId="0" fillId="0" borderId="0" xfId="0" applyFill="1" applyBorder="1" applyAlignment="1">
      <alignment horizontal="center" wrapText="1"/>
    </xf>
    <xf numFmtId="0" fontId="0" fillId="0" borderId="0" xfId="0" applyFill="1" applyBorder="1" applyAlignment="1">
      <alignment horizontal="center" vertical="center" wrapText="1"/>
    </xf>
    <xf numFmtId="165" fontId="0" fillId="0" borderId="0" xfId="0" applyNumberFormat="1" applyFill="1" applyBorder="1" applyAlignment="1">
      <alignment horizontal="center" vertical="center" wrapText="1"/>
    </xf>
    <xf numFmtId="164" fontId="0" fillId="0" borderId="0" xfId="0" applyNumberFormat="1" applyFill="1" applyBorder="1" applyAlignment="1">
      <alignment wrapText="1"/>
    </xf>
    <xf numFmtId="0" fontId="0" fillId="0" borderId="0" xfId="0" applyAlignment="1">
      <alignment horizontal="center" wrapText="1"/>
    </xf>
    <xf numFmtId="164" fontId="0" fillId="0" borderId="0" xfId="0" applyNumberFormat="1" applyFill="1" applyBorder="1" applyAlignment="1">
      <alignment horizontal="center" wrapText="1"/>
    </xf>
    <xf numFmtId="1" fontId="0" fillId="0" borderId="0" xfId="0" applyNumberFormat="1" applyFill="1" applyBorder="1" applyAlignment="1">
      <alignment horizontal="center" wrapText="1"/>
    </xf>
    <xf numFmtId="164" fontId="0" fillId="0" borderId="0" xfId="0" applyNumberFormat="1" applyAlignment="1">
      <alignment wrapText="1"/>
    </xf>
    <xf numFmtId="165" fontId="0" fillId="0" borderId="0" xfId="0" applyNumberFormat="1" applyAlignment="1">
      <alignment horizontal="center" wrapText="1"/>
    </xf>
    <xf numFmtId="0" fontId="7" fillId="0" borderId="0" xfId="1" applyAlignment="1">
      <alignment wrapText="1"/>
    </xf>
    <xf numFmtId="164" fontId="0" fillId="0" borderId="0" xfId="0" applyNumberFormat="1" applyAlignment="1">
      <alignment horizontal="center" wrapText="1"/>
    </xf>
    <xf numFmtId="165" fontId="0" fillId="0" borderId="31" xfId="0" applyNumberFormat="1" applyBorder="1" applyAlignment="1">
      <alignment horizontal="center" vertical="center" wrapText="1"/>
    </xf>
    <xf numFmtId="164" fontId="0" fillId="0" borderId="6" xfId="0" applyNumberFormat="1" applyBorder="1" applyAlignment="1">
      <alignment horizontal="center" vertical="center" wrapText="1"/>
    </xf>
    <xf numFmtId="164" fontId="0" fillId="3" borderId="6" xfId="0" applyNumberFormat="1" applyFill="1" applyBorder="1" applyAlignment="1">
      <alignment horizontal="center" vertical="center" wrapText="1"/>
    </xf>
    <xf numFmtId="1" fontId="0" fillId="3" borderId="6" xfId="0" applyNumberFormat="1" applyFill="1" applyBorder="1" applyAlignment="1">
      <alignment horizontal="center" vertical="center" wrapText="1"/>
    </xf>
    <xf numFmtId="167" fontId="0" fillId="0" borderId="47" xfId="0" applyNumberFormat="1" applyBorder="1" applyAlignment="1">
      <alignment horizontal="center" wrapText="1"/>
    </xf>
    <xf numFmtId="0" fontId="0" fillId="0" borderId="18" xfId="0" applyFill="1" applyBorder="1" applyAlignment="1">
      <alignment horizontal="center" vertical="center" wrapText="1"/>
    </xf>
    <xf numFmtId="0" fontId="0" fillId="0" borderId="53" xfId="0" applyFill="1" applyBorder="1" applyAlignment="1">
      <alignment horizontal="center" vertical="center" wrapText="1"/>
    </xf>
    <xf numFmtId="0" fontId="0" fillId="0" borderId="50" xfId="0" applyFill="1" applyBorder="1" applyAlignment="1">
      <alignment horizontal="center" vertical="center" wrapText="1"/>
    </xf>
    <xf numFmtId="164" fontId="0" fillId="0" borderId="18" xfId="0" applyNumberFormat="1" applyFill="1" applyBorder="1" applyAlignment="1">
      <alignment horizontal="center" vertical="center" wrapText="1"/>
    </xf>
    <xf numFmtId="164" fontId="0" fillId="0" borderId="53" xfId="0" applyNumberFormat="1" applyFill="1" applyBorder="1" applyAlignment="1">
      <alignment horizontal="center" vertical="center" wrapText="1"/>
    </xf>
    <xf numFmtId="164" fontId="0" fillId="0" borderId="50" xfId="0" applyNumberFormat="1" applyFill="1" applyBorder="1" applyAlignment="1">
      <alignment horizontal="center" vertical="center" wrapText="1"/>
    </xf>
    <xf numFmtId="164" fontId="0" fillId="0" borderId="47" xfId="0" applyNumberFormat="1" applyFill="1" applyBorder="1" applyAlignment="1">
      <alignment horizontal="center" vertical="center" wrapText="1"/>
    </xf>
    <xf numFmtId="164" fontId="0" fillId="0" borderId="54" xfId="0" applyNumberFormat="1" applyFill="1" applyBorder="1" applyAlignment="1">
      <alignment horizontal="center" vertical="center" wrapText="1"/>
    </xf>
    <xf numFmtId="164" fontId="0" fillId="0" borderId="51" xfId="0" applyNumberFormat="1" applyFill="1" applyBorder="1" applyAlignment="1">
      <alignment horizontal="center" vertical="center" wrapText="1"/>
    </xf>
    <xf numFmtId="1" fontId="0" fillId="0" borderId="18" xfId="0" applyNumberFormat="1" applyFill="1" applyBorder="1" applyAlignment="1">
      <alignment horizontal="center" vertical="center" wrapText="1"/>
    </xf>
    <xf numFmtId="164" fontId="20" fillId="14" borderId="18" xfId="0" applyNumberFormat="1" applyFont="1" applyFill="1" applyBorder="1" applyAlignment="1">
      <alignment horizontal="center" vertical="center" wrapText="1"/>
    </xf>
    <xf numFmtId="164" fontId="20" fillId="14" borderId="50" xfId="0" applyNumberFormat="1" applyFont="1" applyFill="1" applyBorder="1" applyAlignment="1">
      <alignment horizontal="center" vertical="center" wrapText="1"/>
    </xf>
    <xf numFmtId="1" fontId="0" fillId="0" borderId="19" xfId="0" applyNumberFormat="1" applyFill="1" applyBorder="1" applyAlignment="1">
      <alignment horizontal="center" vertical="center" wrapText="1"/>
    </xf>
    <xf numFmtId="165" fontId="0" fillId="0" borderId="19" xfId="0" applyNumberFormat="1" applyFill="1" applyBorder="1" applyAlignment="1">
      <alignment horizontal="center" vertical="center" wrapText="1"/>
    </xf>
    <xf numFmtId="165" fontId="0" fillId="0" borderId="19" xfId="0" applyNumberFormat="1" applyBorder="1" applyAlignment="1">
      <alignment horizontal="center" vertical="center" wrapText="1"/>
    </xf>
    <xf numFmtId="0" fontId="0" fillId="0" borderId="0" xfId="0" applyAlignment="1">
      <alignment wrapText="1"/>
    </xf>
    <xf numFmtId="164" fontId="0" fillId="0" borderId="42" xfId="0" applyNumberFormat="1" applyBorder="1" applyAlignment="1">
      <alignment horizontal="center" vertical="center" wrapText="1"/>
    </xf>
    <xf numFmtId="164" fontId="20" fillId="14" borderId="42" xfId="0" applyNumberFormat="1" applyFont="1" applyFill="1" applyBorder="1" applyAlignment="1">
      <alignment horizontal="center" vertical="center" wrapText="1"/>
    </xf>
    <xf numFmtId="164" fontId="0" fillId="0" borderId="43" xfId="0" applyNumberFormat="1" applyBorder="1" applyAlignment="1">
      <alignment horizontal="center" vertical="center" wrapText="1"/>
    </xf>
    <xf numFmtId="165" fontId="0" fillId="0" borderId="19" xfId="0" applyNumberFormat="1" applyFont="1" applyBorder="1" applyAlignment="1">
      <alignment horizontal="center" vertical="center" wrapText="1"/>
    </xf>
    <xf numFmtId="167" fontId="0" fillId="0" borderId="47" xfId="0" applyNumberFormat="1" applyFont="1" applyBorder="1" applyAlignment="1">
      <alignment horizontal="center" vertical="center" wrapText="1"/>
    </xf>
    <xf numFmtId="0" fontId="0" fillId="0" borderId="0" xfId="0" applyAlignment="1">
      <alignment horizontal="center" vertical="center" wrapText="1"/>
    </xf>
    <xf numFmtId="0" fontId="7" fillId="0" borderId="0" xfId="1" applyAlignment="1">
      <alignment horizontal="center" vertical="center" wrapText="1"/>
    </xf>
    <xf numFmtId="164" fontId="0" fillId="0" borderId="0" xfId="0" applyNumberFormat="1" applyAlignment="1">
      <alignment horizontal="center" vertical="center" wrapText="1"/>
    </xf>
    <xf numFmtId="0" fontId="21" fillId="0" borderId="0" xfId="0" applyFont="1" applyAlignment="1">
      <alignment wrapText="1"/>
    </xf>
    <xf numFmtId="164" fontId="21" fillId="0" borderId="0" xfId="0" applyNumberFormat="1" applyFont="1" applyFill="1" applyBorder="1" applyAlignment="1">
      <alignment wrapText="1"/>
    </xf>
    <xf numFmtId="165" fontId="21" fillId="0" borderId="0" xfId="0" applyNumberFormat="1" applyFont="1" applyFill="1" applyBorder="1" applyAlignment="1">
      <alignment horizontal="center" wrapText="1"/>
    </xf>
    <xf numFmtId="0" fontId="21" fillId="0" borderId="0" xfId="0" applyFont="1" applyFill="1" applyBorder="1" applyAlignment="1">
      <alignment horizontal="center" wrapText="1"/>
    </xf>
    <xf numFmtId="0" fontId="0" fillId="0" borderId="0" xfId="0" applyAlignment="1">
      <alignment wrapText="1"/>
    </xf>
    <xf numFmtId="0" fontId="0" fillId="0" borderId="9" xfId="0" applyBorder="1" applyAlignment="1">
      <alignment horizontal="center" vertical="center" wrapText="1"/>
    </xf>
    <xf numFmtId="0" fontId="7" fillId="0" borderId="0" xfId="1" applyAlignment="1">
      <alignment wrapText="1"/>
    </xf>
    <xf numFmtId="0" fontId="0" fillId="0" borderId="42" xfId="0" applyFill="1" applyBorder="1" applyAlignment="1">
      <alignment horizontal="center" vertical="center" wrapText="1"/>
    </xf>
    <xf numFmtId="164" fontId="0" fillId="0" borderId="42" xfId="0" applyNumberFormat="1" applyFill="1" applyBorder="1" applyAlignment="1">
      <alignment horizontal="center" vertical="center" wrapText="1"/>
    </xf>
    <xf numFmtId="164" fontId="0" fillId="0" borderId="43" xfId="0" applyNumberFormat="1" applyFill="1" applyBorder="1" applyAlignment="1">
      <alignment horizontal="center" vertical="center" wrapText="1"/>
    </xf>
    <xf numFmtId="0" fontId="22" fillId="0" borderId="3" xfId="0" applyFont="1" applyBorder="1" applyAlignment="1">
      <alignment horizontal="center" vertical="center" wrapText="1"/>
    </xf>
    <xf numFmtId="0" fontId="0" fillId="0" borderId="57" xfId="0" applyBorder="1" applyAlignment="1">
      <alignment horizontal="center" vertical="center" wrapText="1"/>
    </xf>
    <xf numFmtId="0" fontId="20" fillId="0" borderId="42" xfId="0" applyFont="1" applyBorder="1" applyAlignment="1">
      <alignment horizontal="center" vertical="center" wrapText="1"/>
    </xf>
    <xf numFmtId="164" fontId="0" fillId="12" borderId="58" xfId="0" applyNumberFormat="1" applyFill="1" applyBorder="1" applyAlignment="1">
      <alignment horizontal="center" vertical="center" wrapText="1"/>
    </xf>
    <xf numFmtId="1" fontId="0" fillId="0" borderId="52" xfId="0" applyNumberFormat="1" applyFill="1" applyBorder="1" applyAlignment="1">
      <alignment horizontal="center" vertical="center" wrapText="1"/>
    </xf>
    <xf numFmtId="1" fontId="0" fillId="0" borderId="52" xfId="0" applyNumberFormat="1" applyBorder="1" applyAlignment="1">
      <alignment horizontal="center" vertical="center" wrapText="1"/>
    </xf>
    <xf numFmtId="1" fontId="0" fillId="0" borderId="52" xfId="0" applyNumberFormat="1" applyFont="1" applyBorder="1" applyAlignment="1">
      <alignment horizontal="center" vertical="center" wrapText="1"/>
    </xf>
    <xf numFmtId="1" fontId="0" fillId="0" borderId="18" xfId="0" applyNumberFormat="1" applyBorder="1" applyAlignment="1">
      <alignment horizontal="center" vertical="center" wrapText="1"/>
    </xf>
    <xf numFmtId="1" fontId="0" fillId="0" borderId="18" xfId="0" applyNumberFormat="1" applyFont="1" applyBorder="1" applyAlignment="1">
      <alignment horizontal="center" vertical="center" wrapText="1"/>
    </xf>
    <xf numFmtId="167" fontId="4" fillId="3" borderId="21" xfId="0" applyNumberFormat="1" applyFont="1" applyFill="1" applyBorder="1" applyAlignment="1">
      <alignment horizontal="center" vertical="center" wrapText="1"/>
    </xf>
    <xf numFmtId="167" fontId="5" fillId="3" borderId="14" xfId="0" applyNumberFormat="1" applyFont="1" applyFill="1" applyBorder="1" applyAlignment="1">
      <alignment horizontal="center" vertical="center" wrapText="1"/>
    </xf>
    <xf numFmtId="167" fontId="5" fillId="3" borderId="12" xfId="0" applyNumberFormat="1" applyFont="1" applyFill="1" applyBorder="1" applyAlignment="1">
      <alignment horizontal="center" vertical="center" wrapText="1"/>
    </xf>
    <xf numFmtId="167" fontId="5" fillId="3" borderId="17" xfId="0" applyNumberFormat="1" applyFont="1" applyFill="1" applyBorder="1" applyAlignment="1">
      <alignment horizontal="center" vertical="center" wrapText="1"/>
    </xf>
    <xf numFmtId="167" fontId="5" fillId="0" borderId="0" xfId="0" applyNumberFormat="1" applyFont="1" applyAlignment="1">
      <alignment horizontal="center" vertical="center" wrapText="1"/>
    </xf>
    <xf numFmtId="0" fontId="23" fillId="16" borderId="28" xfId="0" applyFont="1" applyFill="1" applyBorder="1" applyAlignment="1">
      <alignment vertical="center" wrapText="1"/>
    </xf>
    <xf numFmtId="49" fontId="23" fillId="0" borderId="33" xfId="0" applyNumberFormat="1" applyFont="1" applyBorder="1" applyAlignment="1">
      <alignment horizontal="center" vertical="center" wrapText="1"/>
    </xf>
    <xf numFmtId="0" fontId="23" fillId="16" borderId="39" xfId="0" applyFont="1" applyFill="1" applyBorder="1" applyAlignment="1">
      <alignment vertical="center" wrapText="1"/>
    </xf>
    <xf numFmtId="0" fontId="23" fillId="0" borderId="17" xfId="0" applyFont="1" applyFill="1" applyBorder="1" applyAlignment="1">
      <alignment horizontal="center" vertical="center" wrapText="1"/>
    </xf>
    <xf numFmtId="0" fontId="0" fillId="10" borderId="31" xfId="0" applyFill="1" applyBorder="1" applyAlignment="1">
      <alignment vertical="center" wrapText="1"/>
    </xf>
    <xf numFmtId="49" fontId="0" fillId="0" borderId="5" xfId="0" applyNumberFormat="1" applyBorder="1" applyAlignment="1">
      <alignment horizontal="center" vertical="center" wrapText="1"/>
    </xf>
    <xf numFmtId="0" fontId="0" fillId="10" borderId="8" xfId="0" applyFill="1" applyBorder="1" applyAlignment="1">
      <alignment vertical="center" wrapText="1"/>
    </xf>
    <xf numFmtId="0" fontId="0" fillId="0" borderId="5" xfId="0" applyBorder="1" applyAlignment="1">
      <alignment horizontal="center" vertical="center" wrapText="1"/>
    </xf>
    <xf numFmtId="0" fontId="0" fillId="10" borderId="5" xfId="0" applyFill="1" applyBorder="1" applyAlignment="1">
      <alignment vertical="center" wrapText="1"/>
    </xf>
    <xf numFmtId="1" fontId="23" fillId="0" borderId="6" xfId="0" applyNumberFormat="1" applyFont="1" applyBorder="1" applyAlignment="1">
      <alignment horizontal="center" vertical="center" wrapText="1"/>
    </xf>
    <xf numFmtId="0" fontId="0" fillId="10" borderId="10" xfId="0" applyFill="1" applyBorder="1" applyAlignment="1">
      <alignment vertical="center" wrapText="1"/>
    </xf>
    <xf numFmtId="0" fontId="0" fillId="0" borderId="11" xfId="0" applyBorder="1" applyAlignment="1">
      <alignment horizontal="center" vertical="center" wrapText="1"/>
    </xf>
    <xf numFmtId="165" fontId="0" fillId="0" borderId="34" xfId="0" applyNumberFormat="1" applyBorder="1" applyAlignment="1">
      <alignment horizontal="center" vertical="center" wrapText="1"/>
    </xf>
    <xf numFmtId="165" fontId="0" fillId="0" borderId="5" xfId="0" applyNumberFormat="1" applyBorder="1" applyAlignment="1">
      <alignment horizontal="center" vertical="center" wrapText="1"/>
    </xf>
    <xf numFmtId="0" fontId="0" fillId="10" borderId="29" xfId="0" applyFill="1" applyBorder="1" applyAlignment="1">
      <alignment vertical="center" wrapText="1"/>
    </xf>
    <xf numFmtId="165" fontId="0" fillId="0" borderId="32" xfId="0" applyNumberFormat="1" applyBorder="1" applyAlignment="1">
      <alignment horizontal="center" vertical="center" wrapText="1"/>
    </xf>
    <xf numFmtId="0" fontId="0" fillId="10" borderId="59" xfId="0" applyFill="1" applyBorder="1" applyAlignment="1">
      <alignment vertical="center" wrapText="1"/>
    </xf>
    <xf numFmtId="165" fontId="0" fillId="0" borderId="0" xfId="0" applyNumberFormat="1" applyBorder="1" applyAlignment="1">
      <alignment horizontal="center" vertical="center" wrapText="1"/>
    </xf>
    <xf numFmtId="0" fontId="0" fillId="10" borderId="13" xfId="0" applyFill="1" applyBorder="1" applyAlignment="1">
      <alignment vertical="center" wrapText="1"/>
    </xf>
    <xf numFmtId="0" fontId="23" fillId="0" borderId="40" xfId="0" applyFont="1" applyFill="1" applyBorder="1" applyAlignment="1">
      <alignment horizontal="center" vertical="center" wrapText="1"/>
    </xf>
    <xf numFmtId="0" fontId="0" fillId="0" borderId="60" xfId="0" applyBorder="1" applyAlignment="1">
      <alignment horizontal="center" vertical="center" wrapText="1"/>
    </xf>
    <xf numFmtId="0" fontId="0" fillId="0" borderId="61" xfId="0" applyBorder="1" applyAlignment="1">
      <alignment horizontal="center" vertical="center" wrapText="1"/>
    </xf>
    <xf numFmtId="1" fontId="23" fillId="0" borderId="34" xfId="0" applyNumberFormat="1" applyFont="1" applyBorder="1" applyAlignment="1">
      <alignment horizontal="center" vertical="center" wrapText="1"/>
    </xf>
    <xf numFmtId="167" fontId="0" fillId="10" borderId="31" xfId="0" applyNumberFormat="1" applyFill="1" applyBorder="1" applyAlignment="1">
      <alignment vertical="center" wrapText="1"/>
    </xf>
    <xf numFmtId="167" fontId="0" fillId="0" borderId="5" xfId="0" applyNumberFormat="1" applyBorder="1" applyAlignment="1">
      <alignment horizontal="center" vertical="center" wrapText="1"/>
    </xf>
    <xf numFmtId="167" fontId="0" fillId="0" borderId="0" xfId="0" applyNumberFormat="1" applyAlignment="1">
      <alignment wrapText="1"/>
    </xf>
    <xf numFmtId="0" fontId="0" fillId="14" borderId="31" xfId="0" applyFill="1" applyBorder="1" applyAlignment="1">
      <alignment horizontal="center" vertical="center" wrapText="1"/>
    </xf>
    <xf numFmtId="1" fontId="0" fillId="14" borderId="6" xfId="0" applyNumberFormat="1" applyFill="1" applyBorder="1" applyAlignment="1">
      <alignment horizontal="center" vertical="center" wrapText="1"/>
    </xf>
    <xf numFmtId="1" fontId="0" fillId="14" borderId="18" xfId="0" applyNumberFormat="1" applyFill="1" applyBorder="1" applyAlignment="1">
      <alignment horizontal="center" vertical="center" wrapText="1"/>
    </xf>
    <xf numFmtId="1" fontId="0" fillId="14" borderId="50" xfId="0" applyNumberFormat="1" applyFill="1" applyBorder="1" applyAlignment="1">
      <alignment horizontal="center" vertical="center" wrapText="1"/>
    </xf>
    <xf numFmtId="0" fontId="22" fillId="15" borderId="3" xfId="0" applyFont="1" applyFill="1" applyBorder="1" applyAlignment="1">
      <alignment horizontal="center" vertical="center" wrapText="1"/>
    </xf>
    <xf numFmtId="0" fontId="0" fillId="0" borderId="0" xfId="0" applyAlignment="1">
      <alignment wrapText="1"/>
    </xf>
    <xf numFmtId="0" fontId="26" fillId="17" borderId="62" xfId="0" applyFont="1" applyFill="1" applyBorder="1" applyAlignment="1">
      <alignment horizontal="center" vertical="center" wrapText="1"/>
    </xf>
    <xf numFmtId="0" fontId="27" fillId="18" borderId="62" xfId="0" applyFont="1" applyFill="1" applyBorder="1" applyAlignment="1">
      <alignment horizontal="center" vertical="center" wrapText="1"/>
    </xf>
    <xf numFmtId="0" fontId="27" fillId="19" borderId="62" xfId="0" applyFont="1" applyFill="1" applyBorder="1" applyAlignment="1">
      <alignment horizontal="center" vertical="center" wrapText="1"/>
    </xf>
    <xf numFmtId="0" fontId="10" fillId="0" borderId="16" xfId="0" applyFont="1" applyBorder="1" applyAlignment="1">
      <alignment horizontal="center" vertical="center" wrapText="1"/>
    </xf>
    <xf numFmtId="0" fontId="10" fillId="0" borderId="26" xfId="0" applyFont="1" applyBorder="1" applyAlignment="1">
      <alignment horizontal="center" vertical="center" wrapText="1"/>
    </xf>
    <xf numFmtId="0" fontId="0" fillId="0" borderId="42" xfId="0" applyBorder="1" applyAlignment="1">
      <alignment horizontal="center" vertical="center" wrapText="1"/>
    </xf>
    <xf numFmtId="164" fontId="0" fillId="0" borderId="31" xfId="0" applyNumberFormat="1" applyBorder="1" applyAlignment="1">
      <alignment horizontal="center" vertical="center" wrapText="1"/>
    </xf>
    <xf numFmtId="0" fontId="0" fillId="0" borderId="31" xfId="0" applyBorder="1" applyAlignment="1">
      <alignment horizontal="center" vertical="center" wrapText="1"/>
    </xf>
    <xf numFmtId="1" fontId="0" fillId="3" borderId="0" xfId="0" applyNumberFormat="1" applyFill="1" applyBorder="1" applyAlignment="1">
      <alignment horizontal="center" vertical="center" wrapText="1"/>
    </xf>
    <xf numFmtId="2" fontId="0" fillId="0" borderId="0" xfId="0" applyNumberFormat="1" applyAlignment="1">
      <alignment wrapText="1"/>
    </xf>
    <xf numFmtId="2" fontId="0" fillId="0" borderId="0" xfId="0" applyNumberFormat="1" applyAlignment="1">
      <alignment horizontal="center" wrapText="1"/>
    </xf>
    <xf numFmtId="0" fontId="7" fillId="0" borderId="0" xfId="1" applyAlignment="1">
      <alignment horizontal="center" wrapText="1"/>
    </xf>
    <xf numFmtId="1" fontId="0" fillId="3" borderId="45" xfId="0" applyNumberFormat="1" applyFill="1" applyBorder="1" applyAlignment="1">
      <alignment horizontal="center" vertical="center" wrapText="1"/>
    </xf>
    <xf numFmtId="1" fontId="0" fillId="3" borderId="50" xfId="0" applyNumberFormat="1" applyFill="1" applyBorder="1" applyAlignment="1">
      <alignment horizontal="center" vertical="center" wrapText="1"/>
    </xf>
    <xf numFmtId="0" fontId="0" fillId="0" borderId="49" xfId="0" applyBorder="1" applyAlignment="1">
      <alignment horizontal="center" vertical="center" wrapText="1"/>
    </xf>
    <xf numFmtId="0" fontId="0" fillId="0" borderId="51" xfId="0" applyBorder="1" applyAlignment="1">
      <alignment horizontal="center" vertical="center" wrapText="1"/>
    </xf>
    <xf numFmtId="165" fontId="0" fillId="0" borderId="7" xfId="0" applyNumberFormat="1" applyBorder="1" applyAlignment="1">
      <alignment horizontal="center" vertical="center" wrapText="1"/>
    </xf>
    <xf numFmtId="0" fontId="0" fillId="0" borderId="7" xfId="0" applyBorder="1" applyAlignment="1">
      <alignment horizontal="center" vertical="center" wrapText="1"/>
    </xf>
    <xf numFmtId="164" fontId="20" fillId="14" borderId="53" xfId="0" applyNumberFormat="1" applyFont="1" applyFill="1" applyBorder="1" applyAlignment="1">
      <alignment horizontal="center" vertical="center" wrapText="1"/>
    </xf>
    <xf numFmtId="0" fontId="28" fillId="8" borderId="27" xfId="0" applyFont="1" applyFill="1" applyBorder="1" applyAlignment="1">
      <alignment horizontal="center" wrapText="1"/>
    </xf>
    <xf numFmtId="0" fontId="19" fillId="21" borderId="27" xfId="0" applyFont="1" applyFill="1" applyBorder="1" applyAlignment="1">
      <alignment horizontal="center" wrapText="1"/>
    </xf>
    <xf numFmtId="0" fontId="19" fillId="16" borderId="30" xfId="0" applyFont="1" applyFill="1" applyBorder="1" applyAlignment="1">
      <alignment horizontal="center" wrapText="1"/>
    </xf>
    <xf numFmtId="164" fontId="28" fillId="0" borderId="0" xfId="0" applyNumberFormat="1" applyFont="1" applyAlignment="1">
      <alignment wrapText="1"/>
    </xf>
    <xf numFmtId="165" fontId="28" fillId="0" borderId="0" xfId="0" applyNumberFormat="1" applyFont="1" applyAlignment="1">
      <alignment horizontal="center" wrapText="1"/>
    </xf>
    <xf numFmtId="0" fontId="28" fillId="0" borderId="0" xfId="0" applyFont="1" applyAlignment="1">
      <alignment horizontal="center" wrapText="1"/>
    </xf>
    <xf numFmtId="0" fontId="28" fillId="0" borderId="0" xfId="0" applyFont="1" applyAlignment="1">
      <alignment wrapText="1"/>
    </xf>
    <xf numFmtId="0" fontId="22" fillId="15" borderId="1" xfId="0" applyFont="1" applyFill="1" applyBorder="1" applyAlignment="1">
      <alignment horizontal="center" vertical="center" wrapText="1"/>
    </xf>
    <xf numFmtId="0" fontId="22" fillId="15" borderId="21" xfId="0" applyFont="1" applyFill="1" applyBorder="1" applyAlignment="1">
      <alignment horizontal="center" vertical="center" wrapText="1"/>
    </xf>
    <xf numFmtId="0" fontId="22" fillId="15" borderId="2" xfId="0" applyFont="1" applyFill="1" applyBorder="1" applyAlignment="1">
      <alignment horizontal="center" vertical="center" wrapText="1"/>
    </xf>
    <xf numFmtId="0" fontId="0" fillId="15" borderId="46" xfId="0" applyFill="1" applyBorder="1" applyAlignment="1">
      <alignment horizontal="center" vertical="center" wrapText="1"/>
    </xf>
    <xf numFmtId="0" fontId="0" fillId="15" borderId="20" xfId="0" applyFill="1" applyBorder="1" applyAlignment="1">
      <alignment horizontal="center" vertical="center" wrapText="1"/>
    </xf>
    <xf numFmtId="0" fontId="0" fillId="15" borderId="45" xfId="0" applyFill="1" applyBorder="1" applyAlignment="1">
      <alignment horizontal="center" vertical="center" wrapText="1"/>
    </xf>
    <xf numFmtId="0" fontId="0" fillId="15" borderId="57" xfId="0" applyFill="1" applyBorder="1" applyAlignment="1">
      <alignment horizontal="center" vertical="center" wrapText="1"/>
    </xf>
    <xf numFmtId="0" fontId="0" fillId="15" borderId="53" xfId="0" applyFill="1" applyBorder="1" applyAlignment="1">
      <alignment horizontal="center" vertical="center" wrapText="1"/>
    </xf>
    <xf numFmtId="0" fontId="0" fillId="15" borderId="18" xfId="0" applyFill="1" applyBorder="1" applyAlignment="1">
      <alignment horizontal="center" vertical="center" wrapText="1"/>
    </xf>
    <xf numFmtId="0" fontId="0" fillId="15" borderId="50" xfId="0" applyFill="1" applyBorder="1" applyAlignment="1">
      <alignment horizontal="center" vertical="center" wrapText="1"/>
    </xf>
    <xf numFmtId="0" fontId="0" fillId="15" borderId="42" xfId="0" applyFill="1" applyBorder="1" applyAlignment="1">
      <alignment horizontal="center" vertical="center" wrapText="1"/>
    </xf>
    <xf numFmtId="0" fontId="0" fillId="0" borderId="0" xfId="0" applyBorder="1" applyAlignment="1">
      <alignment wrapText="1"/>
    </xf>
    <xf numFmtId="2" fontId="0" fillId="0" borderId="0" xfId="0" applyNumberFormat="1" applyBorder="1" applyAlignment="1">
      <alignment wrapText="1"/>
    </xf>
    <xf numFmtId="0" fontId="0" fillId="0" borderId="18" xfId="0" applyBorder="1" applyAlignment="1">
      <alignment horizontal="center" wrapText="1"/>
    </xf>
    <xf numFmtId="2" fontId="0" fillId="0" borderId="18" xfId="0" applyNumberFormat="1" applyBorder="1" applyAlignment="1">
      <alignment wrapText="1"/>
    </xf>
    <xf numFmtId="2" fontId="0" fillId="0" borderId="18" xfId="0" applyNumberFormat="1" applyBorder="1" applyAlignment="1">
      <alignment horizontal="center" wrapText="1"/>
    </xf>
    <xf numFmtId="164" fontId="0" fillId="0" borderId="18" xfId="0" applyNumberFormat="1" applyBorder="1" applyAlignment="1">
      <alignment horizontal="center" wrapText="1"/>
    </xf>
    <xf numFmtId="2" fontId="0" fillId="0" borderId="18" xfId="0" applyNumberFormat="1" applyBorder="1" applyAlignment="1">
      <alignment horizontal="center" vertical="center" wrapText="1"/>
    </xf>
    <xf numFmtId="0" fontId="9" fillId="0" borderId="31" xfId="0" applyFont="1" applyBorder="1" applyAlignment="1">
      <alignment horizontal="center" vertical="center" wrapText="1"/>
    </xf>
    <xf numFmtId="0" fontId="9" fillId="0" borderId="6" xfId="0" applyFont="1" applyBorder="1" applyAlignment="1">
      <alignment horizontal="center" vertical="center" wrapText="1"/>
    </xf>
    <xf numFmtId="167" fontId="10" fillId="0" borderId="31" xfId="0" applyNumberFormat="1" applyFont="1" applyBorder="1" applyAlignment="1">
      <alignment horizontal="center" vertical="center" wrapText="1"/>
    </xf>
    <xf numFmtId="167" fontId="10" fillId="0" borderId="6" xfId="0" applyNumberFormat="1" applyFont="1" applyBorder="1" applyAlignment="1">
      <alignment horizontal="center" vertical="center" wrapText="1"/>
    </xf>
    <xf numFmtId="167" fontId="10" fillId="0" borderId="18" xfId="0" applyNumberFormat="1" applyFont="1" applyBorder="1" applyAlignment="1">
      <alignment horizontal="center" vertical="center" wrapText="1"/>
    </xf>
    <xf numFmtId="0" fontId="10" fillId="0" borderId="41" xfId="0" applyFont="1" applyBorder="1" applyAlignment="1">
      <alignment horizontal="center" vertical="center" wrapText="1"/>
    </xf>
    <xf numFmtId="0" fontId="9" fillId="0" borderId="42" xfId="0" applyFont="1" applyBorder="1" applyAlignment="1">
      <alignment horizontal="center" vertical="center" wrapText="1"/>
    </xf>
    <xf numFmtId="167" fontId="10" fillId="0" borderId="42" xfId="0" applyNumberFormat="1" applyFont="1" applyBorder="1" applyAlignment="1">
      <alignment horizontal="center" vertical="center" wrapText="1"/>
    </xf>
    <xf numFmtId="0" fontId="10" fillId="0" borderId="31"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18" xfId="0" applyFont="1" applyBorder="1" applyAlignment="1">
      <alignment horizontal="center" vertical="center" wrapText="1"/>
    </xf>
    <xf numFmtId="0" fontId="8" fillId="0" borderId="21" xfId="0" applyFont="1" applyBorder="1" applyAlignment="1">
      <alignment horizontal="center" vertical="center" wrapText="1"/>
    </xf>
    <xf numFmtId="167" fontId="10" fillId="0" borderId="53" xfId="0" applyNumberFormat="1" applyFont="1" applyBorder="1" applyAlignment="1">
      <alignment horizontal="center" vertical="center" wrapText="1"/>
    </xf>
    <xf numFmtId="0" fontId="10" fillId="0" borderId="57"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46" xfId="0" applyFont="1" applyBorder="1" applyAlignment="1">
      <alignment horizontal="center" vertical="center" wrapText="1"/>
    </xf>
    <xf numFmtId="0" fontId="10" fillId="0" borderId="42" xfId="0" applyFont="1" applyBorder="1" applyAlignment="1">
      <alignment horizontal="center" vertical="center" wrapText="1"/>
    </xf>
    <xf numFmtId="0" fontId="10" fillId="0" borderId="53" xfId="0" applyFont="1" applyBorder="1" applyAlignment="1">
      <alignment horizontal="center" vertical="center" wrapText="1"/>
    </xf>
    <xf numFmtId="0" fontId="10" fillId="0" borderId="35" xfId="0" applyFont="1" applyBorder="1" applyAlignment="1">
      <alignment horizontal="center" vertical="center" wrapText="1"/>
    </xf>
    <xf numFmtId="0" fontId="10" fillId="0" borderId="43"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45" xfId="0" applyFont="1" applyBorder="1" applyAlignment="1">
      <alignment horizontal="center" vertical="center" wrapText="1"/>
    </xf>
    <xf numFmtId="0" fontId="10" fillId="9" borderId="20" xfId="0" applyFont="1" applyFill="1" applyBorder="1" applyAlignment="1">
      <alignment horizontal="center" vertical="center" wrapText="1"/>
    </xf>
    <xf numFmtId="0" fontId="10" fillId="0" borderId="48" xfId="0" applyFont="1" applyBorder="1" applyAlignment="1">
      <alignment horizontal="center" vertical="center" wrapText="1"/>
    </xf>
    <xf numFmtId="0" fontId="10" fillId="0" borderId="49" xfId="0" applyFont="1" applyBorder="1" applyAlignment="1">
      <alignment horizontal="center" vertical="center" wrapText="1"/>
    </xf>
    <xf numFmtId="0" fontId="10" fillId="9" borderId="18" xfId="0" applyFont="1" applyFill="1" applyBorder="1" applyAlignment="1">
      <alignment horizontal="center" vertical="center" wrapText="1"/>
    </xf>
    <xf numFmtId="0" fontId="10" fillId="0" borderId="63"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28" xfId="0" applyFont="1" applyBorder="1" applyAlignment="1">
      <alignment horizontal="center" vertical="center" wrapText="1"/>
    </xf>
    <xf numFmtId="0" fontId="10" fillId="0" borderId="36"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38" xfId="0" applyFont="1" applyBorder="1" applyAlignment="1">
      <alignment horizontal="center" vertical="center" wrapText="1"/>
    </xf>
    <xf numFmtId="0" fontId="10" fillId="0" borderId="37" xfId="0" applyFont="1" applyBorder="1" applyAlignment="1">
      <alignment horizontal="center" vertical="center" wrapText="1"/>
    </xf>
    <xf numFmtId="0" fontId="10" fillId="0" borderId="39" xfId="0" applyFont="1" applyBorder="1" applyAlignment="1">
      <alignment horizontal="center" vertical="center" wrapText="1"/>
    </xf>
    <xf numFmtId="0" fontId="10" fillId="0" borderId="17"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64" xfId="0" applyFont="1" applyBorder="1" applyAlignment="1">
      <alignment horizontal="center" vertical="center" wrapText="1"/>
    </xf>
    <xf numFmtId="0" fontId="10" fillId="0" borderId="25" xfId="0" applyFont="1" applyBorder="1" applyAlignment="1">
      <alignment horizontal="center" vertical="center" wrapText="1"/>
    </xf>
    <xf numFmtId="0" fontId="11" fillId="8" borderId="39" xfId="0" applyFont="1" applyFill="1" applyBorder="1" applyAlignment="1">
      <alignment horizontal="center" vertical="center" wrapText="1"/>
    </xf>
    <xf numFmtId="0" fontId="11" fillId="8" borderId="17" xfId="0" applyFont="1" applyFill="1" applyBorder="1" applyAlignment="1">
      <alignment horizontal="center" vertical="center" wrapText="1"/>
    </xf>
    <xf numFmtId="0" fontId="11" fillId="8" borderId="3" xfId="0" applyFont="1" applyFill="1" applyBorder="1" applyAlignment="1">
      <alignment horizontal="center" vertical="center" wrapText="1"/>
    </xf>
    <xf numFmtId="0" fontId="11" fillId="8" borderId="21" xfId="0" applyFont="1" applyFill="1" applyBorder="1" applyAlignment="1">
      <alignment horizontal="center" vertical="center" wrapText="1"/>
    </xf>
    <xf numFmtId="0" fontId="11" fillId="8" borderId="1" xfId="0" applyFont="1" applyFill="1" applyBorder="1" applyAlignment="1">
      <alignment horizontal="center" vertical="center" wrapText="1"/>
    </xf>
    <xf numFmtId="166" fontId="11" fillId="9" borderId="31" xfId="0" applyNumberFormat="1" applyFont="1" applyFill="1" applyBorder="1" applyAlignment="1">
      <alignment horizontal="center" vertical="center" wrapText="1"/>
    </xf>
    <xf numFmtId="166" fontId="11" fillId="9" borderId="6" xfId="0" applyNumberFormat="1" applyFont="1" applyFill="1" applyBorder="1" applyAlignment="1">
      <alignment horizontal="center" vertical="center" wrapText="1"/>
    </xf>
    <xf numFmtId="166" fontId="11" fillId="9" borderId="42" xfId="0" applyNumberFormat="1" applyFont="1" applyFill="1" applyBorder="1" applyAlignment="1">
      <alignment horizontal="center" vertical="center" wrapText="1"/>
    </xf>
    <xf numFmtId="166" fontId="11" fillId="9" borderId="18" xfId="0" applyNumberFormat="1" applyFont="1" applyFill="1" applyBorder="1" applyAlignment="1">
      <alignment horizontal="center" vertical="center" wrapText="1"/>
    </xf>
    <xf numFmtId="166" fontId="11" fillId="9" borderId="53" xfId="0" applyNumberFormat="1" applyFont="1" applyFill="1" applyBorder="1" applyAlignment="1">
      <alignment horizontal="center" vertical="center" wrapText="1"/>
    </xf>
    <xf numFmtId="166" fontId="11" fillId="8" borderId="31" xfId="0" applyNumberFormat="1" applyFont="1" applyFill="1" applyBorder="1" applyAlignment="1">
      <alignment horizontal="center" vertical="center" wrapText="1"/>
    </xf>
    <xf numFmtId="166" fontId="11" fillId="8" borderId="6" xfId="0" applyNumberFormat="1" applyFont="1" applyFill="1" applyBorder="1" applyAlignment="1">
      <alignment horizontal="center" vertical="center" wrapText="1"/>
    </xf>
    <xf numFmtId="166" fontId="11" fillId="8" borderId="42" xfId="0" applyNumberFormat="1" applyFont="1" applyFill="1" applyBorder="1" applyAlignment="1">
      <alignment horizontal="center" vertical="center" wrapText="1"/>
    </xf>
    <xf numFmtId="166" fontId="11" fillId="8" borderId="18" xfId="0" applyNumberFormat="1" applyFont="1" applyFill="1" applyBorder="1" applyAlignment="1">
      <alignment horizontal="center" vertical="center" wrapText="1"/>
    </xf>
    <xf numFmtId="166" fontId="11" fillId="8" borderId="53" xfId="0" applyNumberFormat="1" applyFont="1" applyFill="1" applyBorder="1" applyAlignment="1">
      <alignment horizontal="center" vertical="center" wrapText="1"/>
    </xf>
    <xf numFmtId="166" fontId="11" fillId="9" borderId="29" xfId="0" applyNumberFormat="1" applyFont="1" applyFill="1" applyBorder="1" applyAlignment="1">
      <alignment horizontal="center" vertical="center" wrapText="1"/>
    </xf>
    <xf numFmtId="166" fontId="11" fillId="9" borderId="35" xfId="0" applyNumberFormat="1" applyFont="1" applyFill="1" applyBorder="1" applyAlignment="1">
      <alignment horizontal="center" vertical="center" wrapText="1"/>
    </xf>
    <xf numFmtId="166" fontId="11" fillId="9" borderId="43" xfId="0" applyNumberFormat="1" applyFont="1" applyFill="1" applyBorder="1" applyAlignment="1">
      <alignment horizontal="center" vertical="center" wrapText="1"/>
    </xf>
    <xf numFmtId="166" fontId="11" fillId="9" borderId="47" xfId="0" applyNumberFormat="1" applyFont="1" applyFill="1" applyBorder="1" applyAlignment="1">
      <alignment horizontal="center" vertical="center" wrapText="1"/>
    </xf>
    <xf numFmtId="166" fontId="11" fillId="9" borderId="54" xfId="0" applyNumberFormat="1" applyFont="1" applyFill="1" applyBorder="1" applyAlignment="1">
      <alignment horizontal="center" vertical="center" wrapText="1"/>
    </xf>
    <xf numFmtId="2" fontId="10" fillId="13" borderId="39" xfId="0" applyNumberFormat="1" applyFont="1" applyFill="1" applyBorder="1" applyAlignment="1">
      <alignment horizontal="center" vertical="center" wrapText="1"/>
    </xf>
    <xf numFmtId="2" fontId="10" fillId="13" borderId="17" xfId="0" applyNumberFormat="1" applyFont="1" applyFill="1" applyBorder="1" applyAlignment="1">
      <alignment horizontal="center" vertical="center" wrapText="1"/>
    </xf>
    <xf numFmtId="2" fontId="10" fillId="0" borderId="2" xfId="0" applyNumberFormat="1" applyFont="1" applyBorder="1" applyAlignment="1">
      <alignment horizontal="center" vertical="center" wrapText="1"/>
    </xf>
    <xf numFmtId="0" fontId="10" fillId="0" borderId="0" xfId="0" applyFont="1" applyAlignment="1">
      <alignment horizontal="center" vertical="center" wrapText="1"/>
    </xf>
    <xf numFmtId="0" fontId="31" fillId="0" borderId="1" xfId="0" applyFont="1" applyBorder="1" applyAlignment="1">
      <alignment horizontal="center" vertical="center" wrapText="1"/>
    </xf>
    <xf numFmtId="0" fontId="31" fillId="0" borderId="21" xfId="0" applyFont="1" applyBorder="1" applyAlignment="1">
      <alignment horizontal="center" vertical="center" wrapText="1"/>
    </xf>
    <xf numFmtId="0" fontId="8" fillId="0" borderId="0" xfId="0" applyFont="1" applyAlignment="1">
      <alignment horizontal="center" vertical="center" wrapText="1"/>
    </xf>
    <xf numFmtId="0" fontId="8" fillId="0" borderId="46"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53" xfId="0" applyFont="1" applyBorder="1" applyAlignment="1">
      <alignment horizontal="center" vertical="center" wrapText="1"/>
    </xf>
    <xf numFmtId="0" fontId="8" fillId="0" borderId="18" xfId="0" applyFont="1" applyBorder="1" applyAlignment="1">
      <alignment horizontal="center" vertical="center" wrapText="1"/>
    </xf>
    <xf numFmtId="167" fontId="8" fillId="0" borderId="53" xfId="0" applyNumberFormat="1" applyFont="1" applyBorder="1" applyAlignment="1">
      <alignment horizontal="center" vertical="center" wrapText="1"/>
    </xf>
    <xf numFmtId="167" fontId="8" fillId="0" borderId="18" xfId="0" applyNumberFormat="1" applyFont="1" applyBorder="1" applyAlignment="1">
      <alignment horizontal="center" vertical="center" wrapText="1"/>
    </xf>
    <xf numFmtId="167" fontId="10" fillId="0" borderId="0" xfId="0" applyNumberFormat="1" applyFont="1" applyAlignment="1">
      <alignment horizontal="center" vertical="center" wrapText="1"/>
    </xf>
    <xf numFmtId="0" fontId="8" fillId="0" borderId="54" xfId="0" applyFont="1" applyBorder="1" applyAlignment="1">
      <alignment horizontal="center" vertical="center" wrapText="1"/>
    </xf>
    <xf numFmtId="0" fontId="8" fillId="0" borderId="47" xfId="0" applyFont="1" applyBorder="1" applyAlignment="1">
      <alignment horizontal="center" vertical="center" wrapText="1"/>
    </xf>
    <xf numFmtId="0" fontId="8" fillId="0" borderId="4" xfId="0" applyFont="1" applyBorder="1" applyAlignment="1">
      <alignment horizontal="center" vertical="center" wrapText="1"/>
    </xf>
    <xf numFmtId="0" fontId="8" fillId="0" borderId="22" xfId="0" applyFont="1" applyBorder="1" applyAlignment="1">
      <alignment horizontal="center" vertical="center" wrapText="1"/>
    </xf>
    <xf numFmtId="0" fontId="29" fillId="0" borderId="4" xfId="0" applyFont="1" applyBorder="1" applyAlignment="1">
      <alignment horizontal="center" vertical="center" wrapText="1"/>
    </xf>
    <xf numFmtId="0" fontId="29" fillId="0" borderId="22" xfId="0" applyFont="1" applyBorder="1" applyAlignment="1">
      <alignment horizontal="center" vertical="center" wrapText="1"/>
    </xf>
    <xf numFmtId="0" fontId="8" fillId="0" borderId="38" xfId="0" applyFont="1" applyBorder="1" applyAlignment="1">
      <alignment horizontal="center" vertical="center" wrapText="1"/>
    </xf>
    <xf numFmtId="0" fontId="8" fillId="0" borderId="66" xfId="0" applyFont="1" applyBorder="1" applyAlignment="1">
      <alignment horizontal="center" vertical="center" wrapText="1"/>
    </xf>
    <xf numFmtId="2" fontId="0" fillId="0" borderId="0" xfId="0" applyNumberFormat="1" applyAlignment="1">
      <alignment horizontal="center" vertical="center" wrapText="1"/>
    </xf>
    <xf numFmtId="2" fontId="0" fillId="0" borderId="5" xfId="0" applyNumberFormat="1" applyBorder="1" applyAlignment="1">
      <alignment horizontal="center" vertical="center" wrapText="1"/>
    </xf>
    <xf numFmtId="0" fontId="23" fillId="0" borderId="67" xfId="0" applyFont="1" applyBorder="1" applyAlignment="1">
      <alignment horizontal="center" vertical="center" wrapText="1"/>
    </xf>
    <xf numFmtId="2" fontId="0" fillId="0" borderId="6" xfId="0" applyNumberFormat="1" applyBorder="1" applyAlignment="1">
      <alignment horizontal="center" vertical="center" wrapText="1"/>
    </xf>
    <xf numFmtId="0" fontId="0" fillId="0" borderId="32" xfId="0" applyBorder="1" applyAlignment="1">
      <alignment horizontal="center" vertical="center" wrapText="1"/>
    </xf>
    <xf numFmtId="0" fontId="23" fillId="0" borderId="31" xfId="0" applyFont="1" applyBorder="1" applyAlignment="1">
      <alignment horizontal="center" vertical="center" wrapText="1"/>
    </xf>
    <xf numFmtId="0" fontId="23" fillId="0" borderId="29" xfId="0" applyFont="1" applyBorder="1" applyAlignment="1">
      <alignment horizontal="center" vertical="center" wrapText="1"/>
    </xf>
    <xf numFmtId="0" fontId="0" fillId="0" borderId="0" xfId="0" applyBorder="1" applyAlignment="1">
      <alignment horizontal="center" vertical="center" wrapText="1"/>
    </xf>
    <xf numFmtId="0" fontId="23" fillId="0" borderId="28" xfId="0" applyFont="1" applyBorder="1" applyAlignment="1">
      <alignment horizontal="center" vertical="center" wrapText="1"/>
    </xf>
    <xf numFmtId="0" fontId="23" fillId="8" borderId="31" xfId="0" applyFont="1" applyFill="1" applyBorder="1" applyAlignment="1">
      <alignment horizontal="center" vertical="center" wrapText="1"/>
    </xf>
    <xf numFmtId="0" fontId="23" fillId="9" borderId="5" xfId="0" applyFont="1" applyFill="1" applyBorder="1" applyAlignment="1">
      <alignment horizontal="center" vertical="center" wrapText="1"/>
    </xf>
    <xf numFmtId="0" fontId="0" fillId="9" borderId="31" xfId="0" applyFill="1" applyBorder="1" applyAlignment="1">
      <alignment horizontal="center" vertical="center" wrapText="1"/>
    </xf>
    <xf numFmtId="0" fontId="23" fillId="9" borderId="32" xfId="0" applyFont="1" applyFill="1" applyBorder="1" applyAlignment="1">
      <alignment horizontal="center" vertical="center" wrapText="1"/>
    </xf>
    <xf numFmtId="0" fontId="0" fillId="9" borderId="29" xfId="0" applyFill="1" applyBorder="1" applyAlignment="1">
      <alignment horizontal="center" vertical="center" wrapText="1"/>
    </xf>
    <xf numFmtId="0" fontId="23" fillId="13" borderId="5" xfId="0" applyFont="1" applyFill="1" applyBorder="1" applyAlignment="1">
      <alignment horizontal="center" vertical="center" wrapText="1"/>
    </xf>
    <xf numFmtId="0" fontId="0" fillId="13" borderId="31" xfId="0" applyFill="1" applyBorder="1" applyAlignment="1">
      <alignment horizontal="center" vertical="center" wrapText="1"/>
    </xf>
    <xf numFmtId="0" fontId="23" fillId="10" borderId="31" xfId="0" applyFont="1" applyFill="1" applyBorder="1" applyAlignment="1">
      <alignment horizontal="center" vertical="center" wrapText="1"/>
    </xf>
    <xf numFmtId="2" fontId="0" fillId="0" borderId="0" xfId="0" applyNumberFormat="1" applyBorder="1" applyAlignment="1">
      <alignment horizontal="center" vertical="center" wrapText="1"/>
    </xf>
    <xf numFmtId="2" fontId="23" fillId="0" borderId="36" xfId="0" applyNumberFormat="1" applyFont="1" applyBorder="1" applyAlignment="1">
      <alignment horizontal="center" vertical="center" wrapText="1"/>
    </xf>
    <xf numFmtId="2" fontId="0" fillId="0" borderId="35" xfId="0" applyNumberFormat="1" applyBorder="1" applyAlignment="1">
      <alignment horizontal="center" vertical="center" wrapText="1"/>
    </xf>
    <xf numFmtId="0" fontId="23" fillId="8" borderId="5" xfId="0" applyFont="1" applyFill="1" applyBorder="1" applyAlignment="1">
      <alignment horizontal="center" vertical="center" wrapText="1"/>
    </xf>
    <xf numFmtId="2" fontId="23" fillId="8" borderId="6" xfId="0" applyNumberFormat="1" applyFont="1" applyFill="1" applyBorder="1" applyAlignment="1">
      <alignment horizontal="center" vertical="center" wrapText="1"/>
    </xf>
    <xf numFmtId="2" fontId="23" fillId="13" borderId="6" xfId="0" applyNumberFormat="1" applyFont="1" applyFill="1" applyBorder="1" applyAlignment="1">
      <alignment horizontal="center" vertical="center" wrapText="1"/>
    </xf>
    <xf numFmtId="2" fontId="23" fillId="13" borderId="35" xfId="0" applyNumberFormat="1" applyFont="1" applyFill="1" applyBorder="1" applyAlignment="1">
      <alignment horizontal="center" vertical="center" wrapText="1"/>
    </xf>
    <xf numFmtId="0" fontId="23" fillId="8" borderId="7" xfId="0" applyFont="1" applyFill="1" applyBorder="1" applyAlignment="1">
      <alignment horizontal="center" vertical="center" wrapText="1"/>
    </xf>
    <xf numFmtId="0" fontId="0" fillId="13" borderId="7" xfId="0" applyFill="1" applyBorder="1" applyAlignment="1">
      <alignment horizontal="center" vertical="center" wrapText="1"/>
    </xf>
    <xf numFmtId="0" fontId="0" fillId="9" borderId="7" xfId="0" applyFill="1" applyBorder="1" applyAlignment="1">
      <alignment horizontal="center" vertical="center" wrapText="1"/>
    </xf>
    <xf numFmtId="0" fontId="0" fillId="9" borderId="65" xfId="0" applyFill="1" applyBorder="1" applyAlignment="1">
      <alignment horizontal="center" vertical="center" wrapText="1"/>
    </xf>
    <xf numFmtId="165" fontId="23" fillId="13" borderId="6" xfId="0" applyNumberFormat="1" applyFont="1" applyFill="1" applyBorder="1" applyAlignment="1">
      <alignment horizontal="center" vertical="center" wrapText="1"/>
    </xf>
    <xf numFmtId="165" fontId="23" fillId="9" borderId="6" xfId="0" applyNumberFormat="1" applyFont="1" applyFill="1" applyBorder="1" applyAlignment="1">
      <alignment horizontal="center" vertical="center" wrapText="1"/>
    </xf>
    <xf numFmtId="165" fontId="23" fillId="9" borderId="35" xfId="0" applyNumberFormat="1" applyFont="1" applyFill="1" applyBorder="1" applyAlignment="1">
      <alignment horizontal="center" vertical="center" wrapText="1"/>
    </xf>
    <xf numFmtId="0" fontId="0" fillId="0" borderId="35" xfId="0" applyBorder="1" applyAlignment="1">
      <alignment horizontal="center" vertical="center" wrapText="1"/>
    </xf>
    <xf numFmtId="0" fontId="0" fillId="0" borderId="6" xfId="0" applyBorder="1" applyAlignment="1">
      <alignment horizontal="center" vertical="center" wrapText="1"/>
    </xf>
    <xf numFmtId="0" fontId="0" fillId="0" borderId="31" xfId="0" applyBorder="1" applyAlignment="1">
      <alignment horizontal="center" vertical="center" wrapText="1"/>
    </xf>
    <xf numFmtId="0" fontId="0" fillId="10" borderId="31" xfId="0" applyFill="1" applyBorder="1" applyAlignment="1">
      <alignment horizontal="center" vertical="center" wrapText="1"/>
    </xf>
    <xf numFmtId="49" fontId="3" fillId="0" borderId="12" xfId="0" applyNumberFormat="1" applyFont="1" applyFill="1" applyBorder="1" applyAlignment="1">
      <alignment horizontal="center" vertical="center" wrapText="1"/>
    </xf>
    <xf numFmtId="0" fontId="0" fillId="0" borderId="35" xfId="0" applyBorder="1" applyAlignment="1">
      <alignment horizontal="center" vertical="center" wrapText="1"/>
    </xf>
    <xf numFmtId="0" fontId="0" fillId="0" borderId="6" xfId="0" applyBorder="1" applyAlignment="1">
      <alignment horizontal="center" vertical="center" wrapText="1"/>
    </xf>
    <xf numFmtId="0" fontId="0" fillId="0" borderId="31" xfId="0" applyBorder="1" applyAlignment="1">
      <alignment horizontal="center" vertical="center" wrapText="1"/>
    </xf>
    <xf numFmtId="0" fontId="0" fillId="0" borderId="0" xfId="0" applyAlignment="1">
      <alignment horizontal="center" vertical="center" wrapText="1"/>
    </xf>
    <xf numFmtId="0" fontId="0" fillId="10" borderId="26" xfId="0" applyFill="1" applyBorder="1" applyAlignment="1">
      <alignment horizontal="center" vertical="center" wrapText="1"/>
    </xf>
    <xf numFmtId="0" fontId="0" fillId="10" borderId="27" xfId="0" applyFill="1" applyBorder="1" applyAlignment="1">
      <alignment horizontal="center" vertical="center" wrapText="1"/>
    </xf>
    <xf numFmtId="0" fontId="0" fillId="10" borderId="30" xfId="0" applyFill="1" applyBorder="1" applyAlignment="1">
      <alignment horizontal="center" vertical="center" wrapText="1"/>
    </xf>
    <xf numFmtId="0" fontId="0" fillId="0" borderId="5" xfId="0" applyBorder="1" applyAlignment="1">
      <alignment horizontal="center" vertical="center" wrapText="1"/>
    </xf>
    <xf numFmtId="0" fontId="0" fillId="10" borderId="5" xfId="0" applyFill="1" applyBorder="1" applyAlignment="1">
      <alignment horizontal="center" vertical="center" wrapText="1"/>
    </xf>
    <xf numFmtId="0" fontId="0" fillId="10" borderId="6" xfId="0" applyFill="1" applyBorder="1" applyAlignment="1">
      <alignment horizontal="center" vertical="center" wrapText="1"/>
    </xf>
    <xf numFmtId="0" fontId="0" fillId="0" borderId="29" xfId="0" applyBorder="1" applyAlignment="1">
      <alignment horizontal="center" vertical="center" wrapText="1"/>
    </xf>
    <xf numFmtId="0" fontId="0" fillId="0" borderId="32" xfId="0" applyBorder="1" applyAlignment="1">
      <alignment horizontal="center" vertical="center" wrapText="1"/>
    </xf>
    <xf numFmtId="0" fontId="10" fillId="0" borderId="50" xfId="0" applyFont="1" applyBorder="1" applyAlignment="1">
      <alignment horizontal="center" vertical="center" wrapText="1"/>
    </xf>
    <xf numFmtId="0" fontId="9" fillId="0" borderId="50" xfId="0" applyFont="1" applyBorder="1" applyAlignment="1">
      <alignment horizontal="center" vertical="center" wrapText="1"/>
    </xf>
    <xf numFmtId="167" fontId="10" fillId="0" borderId="50" xfId="0" applyNumberFormat="1" applyFont="1" applyBorder="1" applyAlignment="1">
      <alignment horizontal="center" vertical="center" wrapText="1"/>
    </xf>
    <xf numFmtId="0" fontId="10" fillId="0" borderId="51"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6" xfId="0" applyFont="1" applyBorder="1" applyAlignment="1">
      <alignment horizontal="left" vertical="center" wrapText="1"/>
    </xf>
    <xf numFmtId="0" fontId="0" fillId="0" borderId="44" xfId="0" applyBorder="1" applyAlignment="1">
      <alignment horizontal="left" vertical="center" wrapText="1"/>
    </xf>
    <xf numFmtId="0" fontId="0" fillId="0" borderId="0" xfId="0" applyAlignment="1">
      <alignment wrapText="1"/>
    </xf>
    <xf numFmtId="0" fontId="23" fillId="23" borderId="31" xfId="0" applyFont="1" applyFill="1" applyBorder="1" applyAlignment="1">
      <alignment horizontal="center" wrapText="1"/>
    </xf>
    <xf numFmtId="167" fontId="0" fillId="0" borderId="6" xfId="0" applyNumberFormat="1" applyBorder="1" applyAlignment="1">
      <alignment horizontal="center" wrapText="1"/>
    </xf>
    <xf numFmtId="167" fontId="0" fillId="0" borderId="5" xfId="0" applyNumberFormat="1" applyBorder="1" applyAlignment="1">
      <alignment horizontal="center" wrapText="1"/>
    </xf>
    <xf numFmtId="0" fontId="0" fillId="0" borderId="0" xfId="0" applyAlignment="1">
      <alignment vertical="center" wrapText="1"/>
    </xf>
    <xf numFmtId="0" fontId="23" fillId="23" borderId="56" xfId="0" applyFont="1" applyFill="1" applyBorder="1" applyAlignment="1">
      <alignment horizontal="center" wrapText="1"/>
    </xf>
    <xf numFmtId="167" fontId="0" fillId="0" borderId="8" xfId="0" applyNumberFormat="1" applyBorder="1" applyAlignment="1">
      <alignment horizontal="center" wrapText="1"/>
    </xf>
    <xf numFmtId="167" fontId="0" fillId="0" borderId="9" xfId="0" applyNumberFormat="1" applyBorder="1" applyAlignment="1">
      <alignment horizontal="center" wrapText="1"/>
    </xf>
    <xf numFmtId="0" fontId="0" fillId="23" borderId="39" xfId="0" applyFill="1" applyBorder="1" applyAlignment="1">
      <alignment horizontal="center" vertical="center" wrapText="1"/>
    </xf>
    <xf numFmtId="0" fontId="0" fillId="0" borderId="12" xfId="0" applyBorder="1" applyAlignment="1">
      <alignment horizontal="center" vertical="center" wrapText="1"/>
    </xf>
    <xf numFmtId="0" fontId="0" fillId="0" borderId="17" xfId="0" applyBorder="1" applyAlignment="1">
      <alignment horizontal="center" vertical="center" wrapText="1"/>
    </xf>
    <xf numFmtId="0" fontId="23" fillId="24" borderId="70" xfId="0" applyFont="1" applyFill="1" applyBorder="1" applyAlignment="1">
      <alignment horizontal="center" vertical="center" wrapText="1"/>
    </xf>
    <xf numFmtId="0" fontId="23" fillId="9" borderId="71" xfId="0" applyFont="1" applyFill="1" applyBorder="1" applyAlignment="1">
      <alignment horizontal="center" vertical="center" wrapText="1"/>
    </xf>
    <xf numFmtId="0" fontId="23" fillId="9" borderId="72" xfId="0" applyFont="1" applyFill="1" applyBorder="1" applyAlignment="1">
      <alignment horizontal="center" vertical="center" wrapText="1"/>
    </xf>
    <xf numFmtId="0" fontId="23" fillId="23" borderId="63" xfId="0" applyFont="1" applyFill="1" applyBorder="1" applyAlignment="1">
      <alignment horizontal="center" wrapText="1"/>
    </xf>
    <xf numFmtId="167" fontId="0" fillId="0" borderId="10" xfId="0" applyNumberFormat="1" applyBorder="1" applyAlignment="1">
      <alignment horizontal="center" wrapText="1"/>
    </xf>
    <xf numFmtId="167" fontId="0" fillId="0" borderId="11" xfId="0" applyNumberFormat="1" applyBorder="1" applyAlignment="1">
      <alignment horizontal="center" wrapText="1"/>
    </xf>
    <xf numFmtId="0" fontId="23" fillId="0" borderId="39" xfId="0" applyFont="1" applyFill="1" applyBorder="1" applyAlignment="1">
      <alignment horizontal="center" wrapText="1"/>
    </xf>
    <xf numFmtId="167" fontId="23" fillId="0" borderId="12" xfId="0" applyNumberFormat="1" applyFont="1" applyBorder="1" applyAlignment="1">
      <alignment horizontal="center" wrapText="1"/>
    </xf>
    <xf numFmtId="167" fontId="23" fillId="0" borderId="17" xfId="0" applyNumberFormat="1" applyFont="1" applyBorder="1" applyAlignment="1">
      <alignment horizontal="center" wrapText="1"/>
    </xf>
    <xf numFmtId="0" fontId="8" fillId="0" borderId="1" xfId="0" applyFont="1" applyBorder="1" applyAlignment="1">
      <alignment horizontal="center" vertical="center" wrapText="1"/>
    </xf>
    <xf numFmtId="0" fontId="10" fillId="0" borderId="54" xfId="0" applyFont="1" applyBorder="1" applyAlignment="1">
      <alignment horizontal="center" vertical="center" wrapText="1"/>
    </xf>
    <xf numFmtId="0" fontId="10" fillId="0" borderId="29" xfId="0" applyFont="1" applyBorder="1" applyAlignment="1">
      <alignment horizontal="center" vertical="center" wrapText="1"/>
    </xf>
    <xf numFmtId="0" fontId="0" fillId="0" borderId="35" xfId="0" applyBorder="1" applyAlignment="1">
      <alignment horizontal="center" vertical="center" wrapText="1"/>
    </xf>
    <xf numFmtId="0" fontId="10" fillId="0" borderId="56" xfId="0" applyFont="1" applyBorder="1" applyAlignment="1">
      <alignment horizontal="center" vertical="center" wrapText="1"/>
    </xf>
    <xf numFmtId="0" fontId="12" fillId="9" borderId="26" xfId="0" applyFont="1" applyFill="1" applyBorder="1" applyAlignment="1">
      <alignment horizontal="center" vertical="center" wrapText="1"/>
    </xf>
    <xf numFmtId="0" fontId="12" fillId="9" borderId="27" xfId="0" applyFont="1" applyFill="1" applyBorder="1" applyAlignment="1">
      <alignment horizontal="center" vertical="center" wrapText="1"/>
    </xf>
    <xf numFmtId="0" fontId="0" fillId="0" borderId="6" xfId="0" applyBorder="1" applyAlignment="1">
      <alignment horizontal="center" vertical="center" wrapText="1"/>
    </xf>
    <xf numFmtId="0" fontId="0" fillId="0" borderId="31" xfId="0" applyBorder="1" applyAlignment="1">
      <alignment horizontal="center" vertical="center" wrapText="1"/>
    </xf>
    <xf numFmtId="0" fontId="0" fillId="0" borderId="36" xfId="0" applyBorder="1" applyAlignment="1">
      <alignment horizontal="center" vertical="center" wrapText="1"/>
    </xf>
    <xf numFmtId="0" fontId="0" fillId="0" borderId="5" xfId="0" applyBorder="1" applyAlignment="1">
      <alignment horizontal="center" vertical="center" wrapText="1"/>
    </xf>
    <xf numFmtId="0" fontId="0" fillId="0" borderId="0" xfId="0" applyAlignment="1">
      <alignment horizontal="center" vertical="center" wrapText="1"/>
    </xf>
    <xf numFmtId="0" fontId="0" fillId="0" borderId="32" xfId="0" applyBorder="1" applyAlignment="1">
      <alignment horizontal="center" vertical="center" wrapText="1"/>
    </xf>
    <xf numFmtId="0" fontId="17" fillId="5" borderId="1" xfId="0" applyFont="1" applyFill="1" applyBorder="1" applyAlignment="1">
      <alignment horizontal="center" vertical="center" wrapText="1"/>
    </xf>
    <xf numFmtId="0" fontId="17" fillId="5" borderId="2" xfId="0" applyFont="1" applyFill="1" applyBorder="1" applyAlignment="1">
      <alignment horizontal="center" vertical="center" wrapText="1"/>
    </xf>
    <xf numFmtId="0" fontId="17" fillId="5" borderId="3" xfId="0" applyFont="1" applyFill="1" applyBorder="1" applyAlignment="1">
      <alignment horizontal="center" vertical="center" wrapText="1"/>
    </xf>
    <xf numFmtId="49" fontId="14" fillId="6" borderId="1" xfId="0" applyNumberFormat="1" applyFont="1" applyFill="1" applyBorder="1" applyAlignment="1">
      <alignment horizontal="center" vertical="center" wrapText="1"/>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49" fontId="14" fillId="7" borderId="27" xfId="0" applyNumberFormat="1" applyFont="1" applyFill="1" applyBorder="1" applyAlignment="1">
      <alignment horizontal="center" vertical="center" wrapText="1"/>
    </xf>
    <xf numFmtId="0" fontId="15" fillId="0" borderId="27" xfId="0" applyFont="1" applyBorder="1" applyAlignment="1">
      <alignment horizontal="center" vertical="center" wrapText="1"/>
    </xf>
    <xf numFmtId="0" fontId="0" fillId="0" borderId="3" xfId="0" applyBorder="1" applyAlignment="1">
      <alignment horizontal="center" vertical="center" wrapText="1"/>
    </xf>
    <xf numFmtId="49" fontId="14" fillId="4" borderId="1" xfId="0" applyNumberFormat="1" applyFont="1" applyFill="1" applyBorder="1" applyAlignment="1">
      <alignment horizontal="center" vertical="center" wrapText="1"/>
    </xf>
    <xf numFmtId="49" fontId="14" fillId="4" borderId="2" xfId="0" applyNumberFormat="1" applyFont="1" applyFill="1" applyBorder="1" applyAlignment="1">
      <alignment horizontal="center" vertical="center" wrapText="1"/>
    </xf>
    <xf numFmtId="0" fontId="10" fillId="0" borderId="56" xfId="0" applyFont="1" applyBorder="1" applyAlignment="1">
      <alignment horizontal="center" vertical="center" wrapText="1"/>
    </xf>
    <xf numFmtId="0" fontId="0" fillId="0" borderId="9" xfId="0" applyBorder="1" applyAlignment="1">
      <alignment horizontal="center" vertical="center" wrapText="1"/>
    </xf>
    <xf numFmtId="0" fontId="12" fillId="12" borderId="1" xfId="0" applyFont="1" applyFill="1" applyBorder="1" applyAlignment="1">
      <alignment horizontal="center" vertical="center" wrapText="1"/>
    </xf>
    <xf numFmtId="0" fontId="12" fillId="9" borderId="1" xfId="0" applyFont="1" applyFill="1" applyBorder="1" applyAlignment="1">
      <alignment horizontal="center" vertical="center" wrapText="1"/>
    </xf>
    <xf numFmtId="0" fontId="12" fillId="9" borderId="2" xfId="0" applyFont="1" applyFill="1" applyBorder="1" applyAlignment="1">
      <alignment horizontal="center" vertical="center" wrapText="1"/>
    </xf>
    <xf numFmtId="0" fontId="12" fillId="9" borderId="27" xfId="0" applyFont="1" applyFill="1" applyBorder="1" applyAlignment="1">
      <alignment horizontal="center" vertical="center" wrapText="1"/>
    </xf>
    <xf numFmtId="0" fontId="0" fillId="0" borderId="27" xfId="0" applyBorder="1" applyAlignment="1">
      <alignment horizontal="center" vertical="center" wrapText="1"/>
    </xf>
    <xf numFmtId="0" fontId="13" fillId="9" borderId="26" xfId="0" applyFont="1" applyFill="1" applyBorder="1" applyAlignment="1">
      <alignment horizontal="center" vertical="center" wrapText="1"/>
    </xf>
    <xf numFmtId="0" fontId="13" fillId="9" borderId="27" xfId="0" applyFont="1" applyFill="1" applyBorder="1" applyAlignment="1">
      <alignment horizontal="center" vertical="center" wrapText="1"/>
    </xf>
    <xf numFmtId="0" fontId="13" fillId="0" borderId="27" xfId="0" applyFont="1" applyBorder="1" applyAlignment="1">
      <alignment horizontal="center" vertical="center" wrapText="1"/>
    </xf>
    <xf numFmtId="0" fontId="8" fillId="13" borderId="39" xfId="0" applyFont="1" applyFill="1" applyBorder="1" applyAlignment="1">
      <alignment horizontal="center" vertical="center" wrapText="1"/>
    </xf>
    <xf numFmtId="0" fontId="0" fillId="0" borderId="17" xfId="0" applyFont="1" applyBorder="1" applyAlignment="1">
      <alignment horizontal="center" vertical="center" wrapText="1"/>
    </xf>
    <xf numFmtId="0" fontId="0" fillId="13" borderId="17" xfId="0" applyFont="1" applyFill="1" applyBorder="1" applyAlignment="1">
      <alignment horizontal="center" vertical="center" wrapText="1"/>
    </xf>
    <xf numFmtId="0" fontId="8" fillId="0" borderId="39" xfId="0" applyFont="1" applyBorder="1" applyAlignment="1">
      <alignment horizontal="center" vertical="center" wrapText="1"/>
    </xf>
    <xf numFmtId="0" fontId="32" fillId="13" borderId="39" xfId="0" applyFont="1" applyFill="1" applyBorder="1" applyAlignment="1">
      <alignment horizontal="center" vertical="center" wrapText="1"/>
    </xf>
    <xf numFmtId="0" fontId="0" fillId="13" borderId="1" xfId="0" applyFont="1" applyFill="1" applyBorder="1" applyAlignment="1">
      <alignment horizontal="center" vertical="center" wrapText="1"/>
    </xf>
    <xf numFmtId="0" fontId="9" fillId="0" borderId="56" xfId="0" applyFont="1" applyBorder="1" applyAlignment="1">
      <alignment horizontal="center" vertical="center" wrapText="1"/>
    </xf>
    <xf numFmtId="0" fontId="8" fillId="0" borderId="1" xfId="0" applyFont="1" applyBorder="1" applyAlignment="1">
      <alignment horizontal="center" vertical="center" wrapText="1"/>
    </xf>
    <xf numFmtId="0" fontId="0" fillId="0" borderId="2" xfId="0" applyBorder="1" applyAlignment="1">
      <alignment horizontal="center" vertical="center" wrapText="1"/>
    </xf>
    <xf numFmtId="0" fontId="10" fillId="0" borderId="29" xfId="0" applyFont="1" applyBorder="1" applyAlignment="1">
      <alignment horizontal="center" vertical="center" wrapText="1"/>
    </xf>
    <xf numFmtId="0" fontId="0" fillId="0" borderId="35" xfId="0" applyBorder="1" applyAlignment="1">
      <alignment horizontal="center" vertical="center" wrapText="1"/>
    </xf>
    <xf numFmtId="0" fontId="19" fillId="20" borderId="1" xfId="0" applyFont="1" applyFill="1" applyBorder="1" applyAlignment="1">
      <alignment horizontal="center" wrapText="1"/>
    </xf>
    <xf numFmtId="0" fontId="28" fillId="20" borderId="2" xfId="0" applyFont="1" applyFill="1" applyBorder="1" applyAlignment="1">
      <alignment horizontal="center" wrapText="1"/>
    </xf>
    <xf numFmtId="0" fontId="28" fillId="20" borderId="3" xfId="0" applyFont="1" applyFill="1" applyBorder="1" applyAlignment="1">
      <alignment horizontal="center" wrapText="1"/>
    </xf>
    <xf numFmtId="0" fontId="19" fillId="22" borderId="1" xfId="0" applyFont="1" applyFill="1" applyBorder="1" applyAlignment="1">
      <alignment horizontal="center" wrapText="1"/>
    </xf>
    <xf numFmtId="0" fontId="28" fillId="0" borderId="2" xfId="0" applyFont="1" applyBorder="1" applyAlignment="1">
      <alignment horizontal="center" wrapText="1"/>
    </xf>
    <xf numFmtId="0" fontId="28" fillId="0" borderId="3" xfId="0" applyFont="1" applyBorder="1" applyAlignment="1">
      <alignment horizontal="center" wrapText="1"/>
    </xf>
    <xf numFmtId="0" fontId="18" fillId="8" borderId="1" xfId="0" applyFont="1" applyFill="1" applyBorder="1" applyAlignment="1">
      <alignment horizontal="center" wrapText="1"/>
    </xf>
    <xf numFmtId="0" fontId="18" fillId="8" borderId="2" xfId="0" applyFont="1" applyFill="1" applyBorder="1" applyAlignment="1">
      <alignment horizontal="center" wrapText="1"/>
    </xf>
    <xf numFmtId="0" fontId="0" fillId="0" borderId="2" xfId="0" applyBorder="1" applyAlignment="1">
      <alignment wrapText="1"/>
    </xf>
    <xf numFmtId="0" fontId="0" fillId="0" borderId="3" xfId="0" applyBorder="1" applyAlignment="1">
      <alignment wrapText="1"/>
    </xf>
    <xf numFmtId="0" fontId="0" fillId="0" borderId="50" xfId="0" applyBorder="1" applyAlignment="1">
      <alignment horizontal="center" vertical="center" wrapText="1"/>
    </xf>
    <xf numFmtId="0" fontId="0" fillId="0" borderId="42" xfId="0" applyBorder="1" applyAlignment="1">
      <alignment horizontal="center" vertical="center" wrapText="1"/>
    </xf>
    <xf numFmtId="0" fontId="0" fillId="3" borderId="53" xfId="0" applyFill="1" applyBorder="1" applyAlignment="1">
      <alignment horizontal="center" vertical="center" wrapText="1"/>
    </xf>
    <xf numFmtId="0" fontId="19" fillId="8" borderId="26" xfId="0" applyFont="1" applyFill="1" applyBorder="1" applyAlignment="1">
      <alignment horizontal="center" wrapText="1"/>
    </xf>
    <xf numFmtId="0" fontId="28" fillId="8" borderId="27" xfId="0" applyFont="1" applyFill="1" applyBorder="1" applyAlignment="1">
      <alignment horizontal="center" wrapText="1"/>
    </xf>
    <xf numFmtId="0" fontId="22" fillId="3" borderId="39" xfId="0" applyFont="1" applyFill="1" applyBorder="1" applyAlignment="1">
      <alignment horizontal="center" vertical="center" wrapText="1"/>
    </xf>
    <xf numFmtId="0" fontId="22" fillId="0" borderId="17" xfId="0" applyFont="1" applyBorder="1" applyAlignment="1">
      <alignment horizontal="center" vertical="center" wrapText="1"/>
    </xf>
    <xf numFmtId="0" fontId="0" fillId="3" borderId="56" xfId="0" applyFill="1" applyBorder="1" applyAlignment="1">
      <alignment horizontal="center" vertical="center" wrapText="1"/>
    </xf>
    <xf numFmtId="0" fontId="0" fillId="3" borderId="31" xfId="0" applyFill="1" applyBorder="1" applyAlignment="1">
      <alignment horizontal="center" vertical="center" wrapText="1"/>
    </xf>
    <xf numFmtId="0" fontId="0" fillId="0" borderId="6" xfId="0" applyBorder="1" applyAlignment="1">
      <alignment horizontal="center" vertical="center" wrapText="1"/>
    </xf>
    <xf numFmtId="0" fontId="0" fillId="0" borderId="0" xfId="0" applyAlignment="1">
      <alignment wrapText="1"/>
    </xf>
    <xf numFmtId="164" fontId="0" fillId="3" borderId="29" xfId="0" applyNumberFormat="1" applyFill="1" applyBorder="1" applyAlignment="1">
      <alignment horizontal="center" vertical="center" wrapText="1"/>
    </xf>
    <xf numFmtId="0" fontId="0" fillId="0" borderId="53" xfId="0" applyBorder="1" applyAlignment="1">
      <alignment horizontal="center" vertical="center" wrapText="1"/>
    </xf>
    <xf numFmtId="164" fontId="19" fillId="2" borderId="23" xfId="0" applyNumberFormat="1" applyFont="1" applyFill="1" applyBorder="1" applyAlignment="1">
      <alignment horizontal="center" vertical="center" wrapText="1"/>
    </xf>
    <xf numFmtId="0" fontId="19" fillId="0" borderId="24" xfId="0" applyFont="1" applyBorder="1" applyAlignment="1">
      <alignment horizontal="center" vertical="center" wrapText="1"/>
    </xf>
    <xf numFmtId="0" fontId="19" fillId="0" borderId="55" xfId="0" applyFont="1" applyBorder="1" applyAlignment="1">
      <alignment horizontal="center" vertical="center" wrapText="1"/>
    </xf>
    <xf numFmtId="0" fontId="19" fillId="0" borderId="25" xfId="0" applyFont="1" applyBorder="1" applyAlignment="1">
      <alignment horizontal="center" vertical="center" wrapText="1"/>
    </xf>
    <xf numFmtId="164" fontId="0" fillId="3" borderId="31" xfId="0" applyNumberFormat="1" applyFill="1" applyBorder="1" applyAlignment="1">
      <alignment horizontal="center" vertical="center" wrapText="1"/>
    </xf>
    <xf numFmtId="164" fontId="20" fillId="3" borderId="31" xfId="0" applyNumberFormat="1" applyFont="1" applyFill="1" applyBorder="1" applyAlignment="1">
      <alignment horizontal="center" vertical="center" wrapText="1"/>
    </xf>
    <xf numFmtId="0" fontId="20" fillId="0" borderId="6" xfId="0" applyFont="1" applyBorder="1" applyAlignment="1">
      <alignment horizontal="center" vertical="center" wrapText="1"/>
    </xf>
    <xf numFmtId="164" fontId="0" fillId="0" borderId="31" xfId="0" applyNumberFormat="1" applyBorder="1" applyAlignment="1">
      <alignment horizontal="center" vertical="center" wrapText="1"/>
    </xf>
    <xf numFmtId="0" fontId="0" fillId="0" borderId="31" xfId="0" applyBorder="1" applyAlignment="1">
      <alignment horizontal="center" vertical="center" wrapText="1"/>
    </xf>
    <xf numFmtId="165" fontId="7" fillId="0" borderId="0" xfId="1" applyNumberFormat="1" applyAlignment="1">
      <alignment horizontal="left" wrapText="1"/>
    </xf>
    <xf numFmtId="164" fontId="0" fillId="3" borderId="65" xfId="0" applyNumberFormat="1" applyFill="1" applyBorder="1" applyAlignment="1">
      <alignment horizontal="center" vertical="center" wrapText="1"/>
    </xf>
    <xf numFmtId="2" fontId="0" fillId="0" borderId="53" xfId="0" applyNumberFormat="1" applyBorder="1" applyAlignment="1">
      <alignment horizontal="center" vertical="center" wrapText="1"/>
    </xf>
    <xf numFmtId="2" fontId="0" fillId="0" borderId="42" xfId="0" applyNumberFormat="1" applyBorder="1" applyAlignment="1">
      <alignment horizontal="center" vertical="center" wrapText="1"/>
    </xf>
    <xf numFmtId="2" fontId="0" fillId="0" borderId="50" xfId="0" applyNumberFormat="1" applyBorder="1" applyAlignment="1">
      <alignment horizontal="center" vertical="center" wrapText="1"/>
    </xf>
    <xf numFmtId="0" fontId="7" fillId="0" borderId="0" xfId="1" applyAlignment="1">
      <alignment wrapText="1"/>
    </xf>
    <xf numFmtId="0" fontId="28" fillId="0" borderId="30" xfId="0" applyFont="1" applyBorder="1" applyAlignment="1">
      <alignment horizontal="center" wrapText="1"/>
    </xf>
    <xf numFmtId="0" fontId="13" fillId="8" borderId="28" xfId="0" applyFont="1" applyFill="1" applyBorder="1" applyAlignment="1">
      <alignment horizontal="center" vertical="center" wrapText="1"/>
    </xf>
    <xf numFmtId="0" fontId="13" fillId="8" borderId="67" xfId="0" applyFont="1" applyFill="1" applyBorder="1" applyAlignment="1">
      <alignment horizontal="center" vertical="center" wrapText="1"/>
    </xf>
    <xf numFmtId="0" fontId="0" fillId="0" borderId="36" xfId="0" applyBorder="1" applyAlignment="1">
      <alignment horizontal="center" vertical="center" wrapText="1"/>
    </xf>
    <xf numFmtId="0" fontId="13" fillId="8" borderId="68" xfId="0" applyFont="1" applyFill="1" applyBorder="1" applyAlignment="1">
      <alignment horizontal="center" vertical="center" wrapText="1"/>
    </xf>
    <xf numFmtId="0" fontId="23" fillId="10" borderId="31" xfId="0" applyFont="1" applyFill="1" applyBorder="1" applyAlignment="1">
      <alignment horizontal="center" vertical="center" wrapText="1"/>
    </xf>
    <xf numFmtId="0" fontId="0" fillId="10" borderId="31" xfId="0" applyFill="1" applyBorder="1" applyAlignment="1">
      <alignment horizontal="center" vertical="center" wrapText="1"/>
    </xf>
    <xf numFmtId="0" fontId="0" fillId="10" borderId="29" xfId="0" applyFill="1" applyBorder="1" applyAlignment="1">
      <alignment horizontal="center" vertical="center" wrapText="1"/>
    </xf>
    <xf numFmtId="0" fontId="0" fillId="8" borderId="31" xfId="0" applyFill="1" applyBorder="1" applyAlignment="1">
      <alignment horizontal="center" vertical="center" wrapText="1"/>
    </xf>
    <xf numFmtId="0" fontId="0" fillId="8" borderId="5" xfId="0" applyFill="1" applyBorder="1" applyAlignment="1">
      <alignment horizontal="center" vertical="center" wrapText="1"/>
    </xf>
    <xf numFmtId="0" fontId="13" fillId="8" borderId="36" xfId="0" applyFont="1" applyFill="1" applyBorder="1" applyAlignment="1">
      <alignment horizontal="center" vertical="center" wrapText="1"/>
    </xf>
    <xf numFmtId="0" fontId="0" fillId="8" borderId="6" xfId="0" applyFill="1" applyBorder="1" applyAlignment="1">
      <alignment horizontal="center" vertical="center" wrapText="1"/>
    </xf>
    <xf numFmtId="0" fontId="0" fillId="0" borderId="10" xfId="0" applyBorder="1" applyAlignment="1">
      <alignment horizontal="center" vertical="center" wrapText="1"/>
    </xf>
    <xf numFmtId="0" fontId="0" fillId="0" borderId="24" xfId="0" applyBorder="1" applyAlignment="1">
      <alignment horizontal="center" vertical="center" wrapText="1"/>
    </xf>
    <xf numFmtId="0" fontId="0" fillId="0" borderId="69" xfId="0" applyBorder="1" applyAlignment="1">
      <alignment horizontal="center" vertical="center" wrapText="1"/>
    </xf>
    <xf numFmtId="0" fontId="0" fillId="0" borderId="5" xfId="0" applyBorder="1" applyAlignment="1">
      <alignment horizontal="center" vertical="center" wrapText="1"/>
    </xf>
    <xf numFmtId="0" fontId="0" fillId="0" borderId="32" xfId="0" applyBorder="1" applyAlignment="1">
      <alignment horizontal="center" vertical="center" wrapText="1"/>
    </xf>
    <xf numFmtId="0" fontId="0" fillId="0" borderId="8" xfId="0" applyBorder="1" applyAlignment="1">
      <alignment horizontal="center" vertical="center" wrapText="1"/>
    </xf>
    <xf numFmtId="0" fontId="0" fillId="0" borderId="0" xfId="0" applyAlignment="1">
      <alignment horizontal="center" vertical="center" wrapText="1"/>
    </xf>
    <xf numFmtId="167" fontId="8" fillId="0" borderId="48" xfId="0" applyNumberFormat="1" applyFont="1" applyBorder="1" applyAlignment="1">
      <alignment horizontal="center" vertical="center" wrapText="1"/>
    </xf>
    <xf numFmtId="167" fontId="10" fillId="0" borderId="58" xfId="0" applyNumberFormat="1" applyFont="1" applyBorder="1" applyAlignment="1">
      <alignment horizontal="center" vertical="center" wrapText="1"/>
    </xf>
    <xf numFmtId="167" fontId="10" fillId="0" borderId="19" xfId="0" applyNumberFormat="1" applyFont="1" applyBorder="1" applyAlignment="1">
      <alignment horizontal="center" vertical="center" wrapText="1"/>
    </xf>
    <xf numFmtId="167" fontId="10" fillId="0" borderId="48" xfId="0" applyNumberFormat="1" applyFont="1" applyBorder="1" applyAlignment="1">
      <alignment horizontal="center" vertical="center" wrapText="1"/>
    </xf>
    <xf numFmtId="167" fontId="8" fillId="0" borderId="19" xfId="0" applyNumberFormat="1" applyFont="1" applyBorder="1" applyAlignment="1">
      <alignment horizontal="center" vertical="center" wrapText="1"/>
    </xf>
    <xf numFmtId="0" fontId="12" fillId="12" borderId="2" xfId="0" applyFont="1" applyFill="1" applyBorder="1" applyAlignment="1">
      <alignment horizontal="center" vertical="center" wrapText="1"/>
    </xf>
    <xf numFmtId="0" fontId="0" fillId="12" borderId="2" xfId="0" applyFill="1" applyBorder="1" applyAlignment="1">
      <alignment horizontal="center" vertical="center" wrapText="1"/>
    </xf>
    <xf numFmtId="167" fontId="10" fillId="0" borderId="53" xfId="0" applyNumberFormat="1" applyFont="1" applyBorder="1" applyAlignment="1">
      <alignment horizontal="center" vertical="center" wrapText="1"/>
    </xf>
    <xf numFmtId="167" fontId="10" fillId="13" borderId="53" xfId="0" applyNumberFormat="1" applyFont="1" applyFill="1" applyBorder="1" applyAlignment="1">
      <alignment horizontal="center" vertical="center" wrapText="1"/>
    </xf>
    <xf numFmtId="167" fontId="10" fillId="12" borderId="53" xfId="0" applyNumberFormat="1" applyFont="1" applyFill="1" applyBorder="1" applyAlignment="1">
      <alignment horizontal="center" vertical="center" wrapText="1"/>
    </xf>
    <xf numFmtId="0" fontId="10" fillId="0" borderId="60" xfId="0" applyFont="1" applyBorder="1" applyAlignment="1">
      <alignment horizontal="center" vertical="center" wrapText="1"/>
    </xf>
    <xf numFmtId="0" fontId="10" fillId="0" borderId="34" xfId="0" applyFont="1" applyBorder="1" applyAlignment="1">
      <alignment horizontal="center" vertical="center" wrapText="1"/>
    </xf>
    <xf numFmtId="0" fontId="9" fillId="0" borderId="34" xfId="0" applyFont="1" applyBorder="1" applyAlignment="1">
      <alignment horizontal="center" vertical="center" wrapText="1"/>
    </xf>
    <xf numFmtId="167" fontId="10" fillId="0" borderId="34" xfId="0" applyNumberFormat="1" applyFont="1" applyBorder="1" applyAlignment="1">
      <alignment horizontal="center" vertical="center" wrapText="1"/>
    </xf>
    <xf numFmtId="0" fontId="0" fillId="0" borderId="73" xfId="0" applyBorder="1" applyAlignment="1">
      <alignment horizontal="center" vertical="center" wrapText="1"/>
    </xf>
    <xf numFmtId="0" fontId="8" fillId="0" borderId="26" xfId="0" applyFont="1" applyBorder="1" applyAlignment="1">
      <alignment horizontal="center" vertical="center" wrapText="1"/>
    </xf>
    <xf numFmtId="0" fontId="0" fillId="0" borderId="30" xfId="0" applyBorder="1" applyAlignment="1">
      <alignment horizontal="center" vertical="center" wrapText="1"/>
    </xf>
    <xf numFmtId="167" fontId="10" fillId="8" borderId="31" xfId="0" applyNumberFormat="1" applyFont="1" applyFill="1" applyBorder="1" applyAlignment="1">
      <alignment horizontal="center" vertical="center" wrapText="1"/>
    </xf>
    <xf numFmtId="0" fontId="10" fillId="0" borderId="33" xfId="0" applyFont="1" applyBorder="1" applyAlignment="1">
      <alignment horizontal="center" vertical="center" wrapText="1"/>
    </xf>
    <xf numFmtId="0" fontId="10" fillId="0" borderId="61" xfId="0" applyFont="1" applyBorder="1" applyAlignment="1">
      <alignment horizontal="center" vertical="center" wrapText="1"/>
    </xf>
    <xf numFmtId="0" fontId="10" fillId="0" borderId="40" xfId="0" applyFont="1" applyBorder="1" applyAlignment="1">
      <alignment horizontal="center" vertical="center" wrapText="1"/>
    </xf>
    <xf numFmtId="0" fontId="10" fillId="0" borderId="55" xfId="0" applyFont="1" applyBorder="1" applyAlignment="1">
      <alignment horizontal="center" vertical="center" wrapText="1"/>
    </xf>
    <xf numFmtId="0" fontId="11" fillId="8" borderId="40" xfId="0" applyFont="1" applyFill="1" applyBorder="1" applyAlignment="1">
      <alignment horizontal="center" vertical="center" wrapText="1"/>
    </xf>
    <xf numFmtId="166" fontId="11" fillId="9" borderId="34" xfId="0" applyNumberFormat="1" applyFont="1" applyFill="1" applyBorder="1" applyAlignment="1">
      <alignment horizontal="center" vertical="center" wrapText="1"/>
    </xf>
    <xf numFmtId="166" fontId="11" fillId="8" borderId="34" xfId="0" applyNumberFormat="1" applyFont="1" applyFill="1" applyBorder="1" applyAlignment="1">
      <alignment horizontal="center" vertical="center" wrapText="1"/>
    </xf>
    <xf numFmtId="166" fontId="11" fillId="9" borderId="73" xfId="0" applyNumberFormat="1" applyFont="1" applyFill="1" applyBorder="1" applyAlignment="1">
      <alignment horizontal="center" vertical="center" wrapText="1"/>
    </xf>
    <xf numFmtId="0" fontId="8" fillId="13" borderId="14" xfId="0" applyFont="1" applyFill="1" applyBorder="1" applyAlignment="1">
      <alignment horizontal="center" vertical="center" wrapText="1"/>
    </xf>
    <xf numFmtId="0" fontId="10" fillId="0" borderId="15" xfId="0" applyFont="1" applyBorder="1" applyAlignment="1">
      <alignment horizontal="center" vertical="center" wrapText="1"/>
    </xf>
    <xf numFmtId="0" fontId="10" fillId="0" borderId="7" xfId="0" applyFont="1" applyBorder="1" applyAlignment="1">
      <alignment horizontal="center" vertical="center" wrapText="1"/>
    </xf>
    <xf numFmtId="0" fontId="9" fillId="0" borderId="7" xfId="0" applyFont="1" applyBorder="1" applyAlignment="1">
      <alignment horizontal="center" vertical="center" wrapText="1"/>
    </xf>
    <xf numFmtId="167" fontId="10" fillId="0" borderId="7" xfId="0" applyNumberFormat="1" applyFont="1" applyBorder="1" applyAlignment="1">
      <alignment horizontal="center" vertical="center" wrapText="1"/>
    </xf>
    <xf numFmtId="167" fontId="10" fillId="13" borderId="50" xfId="0" applyNumberFormat="1" applyFont="1" applyFill="1" applyBorder="1" applyAlignment="1">
      <alignment horizontal="center" vertical="center" wrapText="1"/>
    </xf>
    <xf numFmtId="0" fontId="10" fillId="0" borderId="65"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68" xfId="0" applyFont="1" applyBorder="1" applyAlignment="1">
      <alignment horizontal="center" vertical="center" wrapText="1"/>
    </xf>
    <xf numFmtId="0" fontId="10" fillId="0" borderId="0"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23" xfId="0" applyFont="1" applyBorder="1" applyAlignment="1">
      <alignment horizontal="center" vertical="center" wrapText="1"/>
    </xf>
    <xf numFmtId="0" fontId="11" fillId="8" borderId="14" xfId="0" applyFont="1" applyFill="1" applyBorder="1" applyAlignment="1">
      <alignment horizontal="center" vertical="center" wrapText="1"/>
    </xf>
    <xf numFmtId="166" fontId="11" fillId="9" borderId="7" xfId="0" applyNumberFormat="1" applyFont="1" applyFill="1" applyBorder="1" applyAlignment="1">
      <alignment horizontal="center" vertical="center" wrapText="1"/>
    </xf>
    <xf numFmtId="166" fontId="11" fillId="8" borderId="7" xfId="0" applyNumberFormat="1" applyFont="1" applyFill="1" applyBorder="1" applyAlignment="1">
      <alignment horizontal="center" vertical="center" wrapText="1"/>
    </xf>
    <xf numFmtId="166" fontId="11" fillId="9" borderId="65" xfId="0" applyNumberFormat="1" applyFont="1" applyFill="1" applyBorder="1" applyAlignment="1">
      <alignment horizontal="center" vertical="center" wrapText="1"/>
    </xf>
    <xf numFmtId="0" fontId="8" fillId="9" borderId="21" xfId="0" applyFont="1" applyFill="1" applyBorder="1" applyAlignment="1">
      <alignment horizontal="center" vertical="center" wrapText="1"/>
    </xf>
    <xf numFmtId="0" fontId="9" fillId="9" borderId="18" xfId="0" applyFont="1" applyFill="1" applyBorder="1" applyAlignment="1">
      <alignment horizontal="center" vertical="center" wrapText="1"/>
    </xf>
    <xf numFmtId="167" fontId="10" fillId="9" borderId="18" xfId="0" applyNumberFormat="1" applyFont="1" applyFill="1" applyBorder="1" applyAlignment="1">
      <alignment horizontal="center" vertical="center" wrapText="1"/>
    </xf>
    <xf numFmtId="167" fontId="10" fillId="9" borderId="19" xfId="0" applyNumberFormat="1" applyFont="1" applyFill="1" applyBorder="1" applyAlignment="1">
      <alignment horizontal="center" vertical="center" wrapText="1"/>
    </xf>
    <xf numFmtId="0" fontId="10" fillId="9" borderId="47" xfId="0" applyFont="1" applyFill="1" applyBorder="1" applyAlignment="1">
      <alignment horizontal="center" vertical="center" wrapText="1"/>
    </xf>
    <xf numFmtId="0" fontId="10" fillId="9" borderId="22" xfId="0" applyFont="1" applyFill="1" applyBorder="1" applyAlignment="1">
      <alignment horizontal="center" vertical="center" wrapText="1"/>
    </xf>
    <xf numFmtId="0" fontId="10" fillId="9" borderId="21" xfId="0" applyFont="1" applyFill="1" applyBorder="1" applyAlignment="1">
      <alignment horizontal="center" vertical="center" wrapText="1"/>
    </xf>
    <xf numFmtId="0" fontId="11" fillId="9" borderId="21" xfId="0" applyFont="1" applyFill="1" applyBorder="1" applyAlignment="1">
      <alignment horizontal="center" vertical="center" wrapText="1"/>
    </xf>
    <xf numFmtId="2" fontId="10" fillId="0" borderId="21" xfId="0" applyNumberFormat="1" applyFont="1" applyBorder="1" applyAlignment="1">
      <alignment horizontal="center" vertical="center" wrapText="1"/>
    </xf>
    <xf numFmtId="0" fontId="8" fillId="0" borderId="3" xfId="0" applyFont="1" applyBorder="1" applyAlignment="1">
      <alignment horizontal="center" vertical="center" wrapText="1"/>
    </xf>
    <xf numFmtId="2" fontId="10" fillId="0" borderId="1" xfId="0" applyNumberFormat="1" applyFont="1" applyBorder="1" applyAlignment="1">
      <alignment horizontal="center" vertical="center" wrapText="1"/>
    </xf>
    <xf numFmtId="2" fontId="10" fillId="0" borderId="3" xfId="0" applyNumberFormat="1" applyFont="1" applyBorder="1" applyAlignment="1">
      <alignment horizontal="center" vertical="center" wrapText="1"/>
    </xf>
    <xf numFmtId="167" fontId="10" fillId="8" borderId="53" xfId="0" applyNumberFormat="1" applyFont="1" applyFill="1" applyBorder="1" applyAlignment="1">
      <alignment horizontal="center" vertical="center" wrapText="1"/>
    </xf>
    <xf numFmtId="0" fontId="0" fillId="8" borderId="42" xfId="0" applyFill="1" applyBorder="1" applyAlignment="1">
      <alignment horizontal="center" vertical="center" wrapText="1"/>
    </xf>
    <xf numFmtId="0" fontId="0" fillId="13" borderId="42" xfId="0" applyFill="1" applyBorder="1" applyAlignment="1">
      <alignment horizontal="center" vertical="center" wrapText="1"/>
    </xf>
    <xf numFmtId="0" fontId="10" fillId="0" borderId="19" xfId="0" applyFont="1" applyBorder="1" applyAlignment="1">
      <alignment horizontal="center" vertical="center" wrapText="1"/>
    </xf>
    <xf numFmtId="167" fontId="10" fillId="12" borderId="19" xfId="0" applyNumberFormat="1" applyFont="1" applyFill="1" applyBorder="1" applyAlignment="1">
      <alignment horizontal="center" vertical="center" wrapText="1"/>
    </xf>
    <xf numFmtId="0" fontId="0" fillId="0" borderId="28" xfId="0" applyBorder="1" applyAlignment="1">
      <alignment horizontal="center" vertical="center" wrapText="1"/>
    </xf>
    <xf numFmtId="0" fontId="0" fillId="0" borderId="67" xfId="0" applyBorder="1" applyAlignment="1">
      <alignment horizontal="center" vertical="center" wrapText="1"/>
    </xf>
    <xf numFmtId="0" fontId="0" fillId="0" borderId="67" xfId="0" applyBorder="1" applyAlignment="1">
      <alignment horizontal="center" vertical="center" wrapText="1"/>
    </xf>
    <xf numFmtId="0" fontId="0" fillId="0" borderId="71" xfId="0" applyBorder="1" applyAlignment="1">
      <alignment horizontal="center" vertical="center" wrapText="1"/>
    </xf>
    <xf numFmtId="0" fontId="0" fillId="0" borderId="39" xfId="0" applyBorder="1" applyAlignment="1">
      <alignment horizontal="center" vertical="center" wrapText="1"/>
    </xf>
    <xf numFmtId="0" fontId="33" fillId="0" borderId="28" xfId="0"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learn.usa.canon.com/resources/articles/2013/eos_c500_4k_recorder_comparison_misc.shtml" TargetMode="External"/><Relationship Id="rId7" Type="http://schemas.openxmlformats.org/officeDocument/2006/relationships/comments" Target="../comments2.xml"/><Relationship Id="rId2" Type="http://schemas.openxmlformats.org/officeDocument/2006/relationships/hyperlink" Target="http://www.blackmagicdesign.com/products/teranex/techspecs/" TargetMode="External"/><Relationship Id="rId1" Type="http://schemas.openxmlformats.org/officeDocument/2006/relationships/hyperlink" Target="http://www.decimator.com/Products/MD-DUCC/MD-DUCC.html" TargetMode="External"/><Relationship Id="rId6" Type="http://schemas.openxmlformats.org/officeDocument/2006/relationships/vmlDrawing" Target="../drawings/vmlDrawing2.vml"/><Relationship Id="rId5" Type="http://schemas.openxmlformats.org/officeDocument/2006/relationships/printerSettings" Target="../printerSettings/printerSettings3.bin"/><Relationship Id="rId4" Type="http://schemas.openxmlformats.org/officeDocument/2006/relationships/hyperlink" Target="http://learn.usa.canon.com/resources/articles/2013/eos_c500_4k_recorder_comparison_misc.shtml"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hyperlink" Target="http://www.melleroptics.com/index.asp" TargetMode="Externa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349"/>
  <sheetViews>
    <sheetView topLeftCell="C1" zoomScale="50" zoomScaleNormal="50" zoomScaleSheetLayoutView="50" workbookViewId="0">
      <selection activeCell="I3" sqref="I3"/>
    </sheetView>
  </sheetViews>
  <sheetFormatPr defaultColWidth="8.88671875" defaultRowHeight="13.8" x14ac:dyDescent="0.3"/>
  <cols>
    <col min="1" max="1" width="37.77734375" style="14" customWidth="1"/>
    <col min="2" max="2" width="45.77734375" style="2" customWidth="1"/>
    <col min="3" max="3" width="41.44140625" style="2" customWidth="1"/>
    <col min="4" max="4" width="45" style="6" customWidth="1"/>
    <col min="5" max="5" width="45" style="2" customWidth="1"/>
    <col min="6" max="6" width="39" style="2" customWidth="1"/>
    <col min="7" max="7" width="39.88671875" style="2" customWidth="1"/>
    <col min="8" max="8" width="36" style="2" customWidth="1"/>
    <col min="9" max="9" width="44" style="2" customWidth="1"/>
    <col min="10" max="10" width="44.6640625" style="2" customWidth="1"/>
    <col min="11" max="12" width="42.21875" style="2" customWidth="1"/>
    <col min="13" max="13" width="37.77734375" style="14" customWidth="1"/>
    <col min="14" max="16384" width="8.88671875" style="2"/>
  </cols>
  <sheetData>
    <row r="1" spans="1:13" s="47" customFormat="1" ht="24" thickBot="1" x14ac:dyDescent="0.35">
      <c r="A1" s="46" t="s">
        <v>28</v>
      </c>
      <c r="B1" s="368" t="s">
        <v>216</v>
      </c>
      <c r="C1" s="369"/>
      <c r="D1" s="370"/>
      <c r="E1" s="365" t="s">
        <v>339</v>
      </c>
      <c r="F1" s="366"/>
      <c r="G1" s="367"/>
      <c r="H1" s="368" t="s">
        <v>216</v>
      </c>
      <c r="I1" s="369"/>
      <c r="J1" s="369"/>
      <c r="K1" s="369"/>
      <c r="L1" s="373"/>
      <c r="M1" s="46" t="s">
        <v>28</v>
      </c>
    </row>
    <row r="2" spans="1:13" s="47" customFormat="1" ht="24" thickBot="1" x14ac:dyDescent="0.35">
      <c r="A2" s="48" t="s">
        <v>177</v>
      </c>
      <c r="B2" s="371" t="s">
        <v>176</v>
      </c>
      <c r="C2" s="372"/>
      <c r="D2" s="372"/>
      <c r="E2" s="374" t="s">
        <v>178</v>
      </c>
      <c r="F2" s="375"/>
      <c r="G2" s="369"/>
      <c r="H2" s="369"/>
      <c r="I2" s="369"/>
      <c r="J2" s="369"/>
      <c r="K2" s="369"/>
      <c r="L2" s="373"/>
      <c r="M2" s="48" t="s">
        <v>177</v>
      </c>
    </row>
    <row r="3" spans="1:13" s="45" customFormat="1" ht="42.6" thickBot="1" x14ac:dyDescent="0.35">
      <c r="A3" s="38" t="s">
        <v>194</v>
      </c>
      <c r="B3" s="49" t="s">
        <v>37</v>
      </c>
      <c r="C3" s="50" t="s">
        <v>163</v>
      </c>
      <c r="D3" s="312" t="s">
        <v>215</v>
      </c>
      <c r="E3" s="44" t="s">
        <v>175</v>
      </c>
      <c r="F3" s="44" t="s">
        <v>510</v>
      </c>
      <c r="G3" s="44" t="s">
        <v>147</v>
      </c>
      <c r="H3" s="44" t="s">
        <v>123</v>
      </c>
      <c r="I3" s="50" t="s">
        <v>122</v>
      </c>
      <c r="J3" s="44" t="s">
        <v>136</v>
      </c>
      <c r="K3" s="51" t="s">
        <v>120</v>
      </c>
      <c r="L3" s="51" t="s">
        <v>554</v>
      </c>
      <c r="M3" s="38" t="s">
        <v>194</v>
      </c>
    </row>
    <row r="4" spans="1:13" ht="27.6" x14ac:dyDescent="0.3">
      <c r="A4" s="40" t="s">
        <v>203</v>
      </c>
      <c r="B4" s="23" t="s">
        <v>39</v>
      </c>
      <c r="C4" s="24" t="s">
        <v>39</v>
      </c>
      <c r="D4" s="24" t="s">
        <v>139</v>
      </c>
      <c r="E4" s="24" t="s">
        <v>204</v>
      </c>
      <c r="F4" s="24" t="s">
        <v>511</v>
      </c>
      <c r="G4" s="24" t="s">
        <v>139</v>
      </c>
      <c r="H4" s="24" t="s">
        <v>89</v>
      </c>
      <c r="I4" s="24" t="s">
        <v>118</v>
      </c>
      <c r="J4" s="24" t="s">
        <v>124</v>
      </c>
      <c r="K4" s="25" t="s">
        <v>118</v>
      </c>
      <c r="L4" s="25" t="s">
        <v>118</v>
      </c>
      <c r="M4" s="40" t="s">
        <v>203</v>
      </c>
    </row>
    <row r="5" spans="1:13" x14ac:dyDescent="0.3">
      <c r="A5" s="41" t="s">
        <v>17</v>
      </c>
      <c r="B5" s="26" t="s">
        <v>207</v>
      </c>
      <c r="C5" s="27"/>
      <c r="D5" s="27" t="s">
        <v>182</v>
      </c>
      <c r="E5" s="27" t="s">
        <v>184</v>
      </c>
      <c r="F5" s="27" t="s">
        <v>512</v>
      </c>
      <c r="G5" s="27" t="s">
        <v>148</v>
      </c>
      <c r="H5" s="27" t="s">
        <v>93</v>
      </c>
      <c r="I5" s="27" t="s">
        <v>106</v>
      </c>
      <c r="J5" s="27" t="s">
        <v>125</v>
      </c>
      <c r="K5" s="28" t="s">
        <v>106</v>
      </c>
      <c r="L5" s="28" t="s">
        <v>106</v>
      </c>
      <c r="M5" s="41" t="s">
        <v>17</v>
      </c>
    </row>
    <row r="6" spans="1:13" ht="27.6" x14ac:dyDescent="0.3">
      <c r="A6" s="41" t="s">
        <v>196</v>
      </c>
      <c r="B6" s="26" t="s">
        <v>206</v>
      </c>
      <c r="C6" s="26" t="s">
        <v>467</v>
      </c>
      <c r="D6" s="27" t="s">
        <v>200</v>
      </c>
      <c r="E6" s="27" t="s">
        <v>197</v>
      </c>
      <c r="F6" s="27" t="s">
        <v>513</v>
      </c>
      <c r="G6" s="27" t="s">
        <v>199</v>
      </c>
      <c r="H6" s="27" t="s">
        <v>61</v>
      </c>
      <c r="I6" s="27" t="s">
        <v>61</v>
      </c>
      <c r="J6" s="27" t="s">
        <v>128</v>
      </c>
      <c r="K6" s="28" t="s">
        <v>555</v>
      </c>
      <c r="L6" s="28" t="s">
        <v>208</v>
      </c>
      <c r="M6" s="41" t="s">
        <v>196</v>
      </c>
    </row>
    <row r="7" spans="1:13" x14ac:dyDescent="0.3">
      <c r="A7" s="41" t="s">
        <v>183</v>
      </c>
      <c r="B7" s="26"/>
      <c r="C7" s="27"/>
      <c r="D7" s="27"/>
      <c r="E7" s="27" t="s">
        <v>185</v>
      </c>
      <c r="F7" s="27" t="s">
        <v>514</v>
      </c>
      <c r="G7" s="27" t="s">
        <v>198</v>
      </c>
      <c r="H7" s="27"/>
      <c r="I7" s="27"/>
      <c r="J7" s="27"/>
      <c r="K7" s="28"/>
      <c r="L7" s="28"/>
      <c r="M7" s="41" t="s">
        <v>183</v>
      </c>
    </row>
    <row r="8" spans="1:13" x14ac:dyDescent="0.3">
      <c r="A8" s="41" t="s">
        <v>87</v>
      </c>
      <c r="B8" s="26" t="s">
        <v>88</v>
      </c>
      <c r="C8" s="27"/>
      <c r="D8" s="27" t="s">
        <v>141</v>
      </c>
      <c r="E8" s="27" t="s">
        <v>201</v>
      </c>
      <c r="F8" s="27" t="s">
        <v>141</v>
      </c>
      <c r="G8" s="27" t="s">
        <v>141</v>
      </c>
      <c r="H8" s="27" t="s">
        <v>88</v>
      </c>
      <c r="I8" s="27" t="s">
        <v>107</v>
      </c>
      <c r="J8" s="27"/>
      <c r="K8" s="28" t="s">
        <v>107</v>
      </c>
      <c r="L8" s="28" t="s">
        <v>107</v>
      </c>
      <c r="M8" s="41" t="s">
        <v>87</v>
      </c>
    </row>
    <row r="9" spans="1:13" x14ac:dyDescent="0.3">
      <c r="A9" s="41" t="s">
        <v>82</v>
      </c>
      <c r="B9" s="26" t="s">
        <v>83</v>
      </c>
      <c r="C9" s="27" t="s">
        <v>170</v>
      </c>
      <c r="D9" s="27"/>
      <c r="E9" s="27"/>
      <c r="F9" s="27"/>
      <c r="G9" s="27" t="s">
        <v>157</v>
      </c>
      <c r="H9" s="27"/>
      <c r="I9" s="27"/>
      <c r="J9" s="27"/>
      <c r="K9" s="28"/>
      <c r="L9" s="28"/>
      <c r="M9" s="41" t="s">
        <v>82</v>
      </c>
    </row>
    <row r="10" spans="1:13" ht="74.400000000000006" customHeight="1" x14ac:dyDescent="0.3">
      <c r="A10" s="41" t="s">
        <v>119</v>
      </c>
      <c r="B10" s="26" t="s">
        <v>340</v>
      </c>
      <c r="C10" s="27" t="s">
        <v>164</v>
      </c>
      <c r="D10" s="27" t="s">
        <v>181</v>
      </c>
      <c r="E10" s="27" t="s">
        <v>202</v>
      </c>
      <c r="F10" s="27"/>
      <c r="G10" s="27" t="s">
        <v>152</v>
      </c>
      <c r="H10" s="27" t="s">
        <v>205</v>
      </c>
      <c r="I10" s="27" t="s">
        <v>209</v>
      </c>
      <c r="J10" s="27" t="s">
        <v>127</v>
      </c>
      <c r="K10" s="28" t="s">
        <v>557</v>
      </c>
      <c r="L10" s="28" t="s">
        <v>558</v>
      </c>
      <c r="M10" s="41" t="s">
        <v>119</v>
      </c>
    </row>
    <row r="11" spans="1:13" ht="74.400000000000006" customHeight="1" x14ac:dyDescent="0.3">
      <c r="A11" s="41" t="s">
        <v>422</v>
      </c>
      <c r="B11" s="26"/>
      <c r="C11" s="27"/>
      <c r="D11" s="27"/>
      <c r="E11" s="27"/>
      <c r="F11" s="27"/>
      <c r="G11" s="27"/>
      <c r="H11" s="27"/>
      <c r="I11" s="27"/>
      <c r="J11" s="27"/>
      <c r="K11" s="28" t="s">
        <v>423</v>
      </c>
      <c r="L11" s="28" t="s">
        <v>423</v>
      </c>
      <c r="M11" s="41" t="s">
        <v>422</v>
      </c>
    </row>
    <row r="12" spans="1:13" ht="27.6" x14ac:dyDescent="0.3">
      <c r="A12" s="41" t="s">
        <v>18</v>
      </c>
      <c r="B12" s="26" t="s">
        <v>135</v>
      </c>
      <c r="C12" s="27"/>
      <c r="D12" s="27"/>
      <c r="E12" s="27"/>
      <c r="F12" s="27" t="s">
        <v>518</v>
      </c>
      <c r="G12" s="27"/>
      <c r="H12" s="27"/>
      <c r="I12" s="27" t="s">
        <v>110</v>
      </c>
      <c r="J12" s="27" t="s">
        <v>126</v>
      </c>
      <c r="K12" s="28" t="s">
        <v>67</v>
      </c>
      <c r="L12" s="28" t="s">
        <v>67</v>
      </c>
      <c r="M12" s="41" t="s">
        <v>18</v>
      </c>
    </row>
    <row r="13" spans="1:13" ht="27.6" x14ac:dyDescent="0.3">
      <c r="A13" s="41" t="s">
        <v>55</v>
      </c>
      <c r="B13" s="26"/>
      <c r="C13" s="27" t="s">
        <v>171</v>
      </c>
      <c r="D13" s="27" t="s">
        <v>142</v>
      </c>
      <c r="E13" s="27"/>
      <c r="F13" s="27" t="s">
        <v>519</v>
      </c>
      <c r="G13" s="27"/>
      <c r="H13" s="27"/>
      <c r="I13" s="27"/>
      <c r="J13" s="27"/>
      <c r="K13" s="28"/>
      <c r="L13" s="28"/>
      <c r="M13" s="41" t="s">
        <v>55</v>
      </c>
    </row>
    <row r="14" spans="1:13" x14ac:dyDescent="0.3">
      <c r="A14" s="41" t="s">
        <v>210</v>
      </c>
      <c r="B14" s="26"/>
      <c r="C14" s="27"/>
      <c r="D14" s="27"/>
      <c r="E14" s="27" t="s">
        <v>187</v>
      </c>
      <c r="F14" s="27"/>
      <c r="G14" s="27"/>
      <c r="H14" s="27" t="s">
        <v>213</v>
      </c>
      <c r="I14" s="27" t="s">
        <v>213</v>
      </c>
      <c r="J14" s="27" t="s">
        <v>212</v>
      </c>
      <c r="K14" s="28" t="s">
        <v>211</v>
      </c>
      <c r="L14" s="28" t="s">
        <v>556</v>
      </c>
      <c r="M14" s="41" t="s">
        <v>210</v>
      </c>
    </row>
    <row r="15" spans="1:13" ht="27.6" x14ac:dyDescent="0.3">
      <c r="A15" s="41" t="s">
        <v>30</v>
      </c>
      <c r="B15" s="26" t="s">
        <v>43</v>
      </c>
      <c r="C15" s="27"/>
      <c r="D15" s="27"/>
      <c r="E15" s="27"/>
      <c r="F15" s="27"/>
      <c r="G15" s="27"/>
      <c r="H15" s="27" t="s">
        <v>64</v>
      </c>
      <c r="I15" s="27" t="s">
        <v>109</v>
      </c>
      <c r="J15" s="27"/>
      <c r="K15" s="28" t="s">
        <v>113</v>
      </c>
      <c r="L15" s="28" t="s">
        <v>113</v>
      </c>
      <c r="M15" s="41" t="s">
        <v>30</v>
      </c>
    </row>
    <row r="16" spans="1:13" ht="27.6" x14ac:dyDescent="0.3">
      <c r="A16" s="41" t="s">
        <v>31</v>
      </c>
      <c r="B16" s="26" t="s">
        <v>42</v>
      </c>
      <c r="C16" s="27"/>
      <c r="D16" s="27"/>
      <c r="E16" s="27"/>
      <c r="F16" s="27"/>
      <c r="G16" s="27"/>
      <c r="H16" s="27"/>
      <c r="I16" s="27"/>
      <c r="J16" s="27"/>
      <c r="K16" s="28"/>
      <c r="L16" s="28"/>
      <c r="M16" s="41" t="s">
        <v>31</v>
      </c>
    </row>
    <row r="17" spans="1:13" ht="55.2" x14ac:dyDescent="0.3">
      <c r="A17" s="41" t="s">
        <v>32</v>
      </c>
      <c r="B17" s="26" t="s">
        <v>45</v>
      </c>
      <c r="C17" s="27" t="s">
        <v>166</v>
      </c>
      <c r="D17" s="27" t="s">
        <v>146</v>
      </c>
      <c r="E17" s="27"/>
      <c r="F17" s="27" t="s">
        <v>516</v>
      </c>
      <c r="G17" s="27"/>
      <c r="H17" s="27" t="s">
        <v>92</v>
      </c>
      <c r="I17" s="27" t="s">
        <v>102</v>
      </c>
      <c r="J17" s="27" t="s">
        <v>132</v>
      </c>
      <c r="K17" s="28" t="s">
        <v>66</v>
      </c>
      <c r="L17" s="28" t="s">
        <v>66</v>
      </c>
      <c r="M17" s="41" t="s">
        <v>32</v>
      </c>
    </row>
    <row r="18" spans="1:13" ht="27.6" x14ac:dyDescent="0.3">
      <c r="A18" s="41" t="s">
        <v>53</v>
      </c>
      <c r="B18" s="26" t="s">
        <v>214</v>
      </c>
      <c r="C18" s="27" t="s">
        <v>173</v>
      </c>
      <c r="D18" s="27"/>
      <c r="E18" s="27"/>
      <c r="F18" s="27" t="s">
        <v>517</v>
      </c>
      <c r="G18" s="27" t="s">
        <v>162</v>
      </c>
      <c r="H18" s="27"/>
      <c r="I18" s="27"/>
      <c r="J18" s="27" t="s">
        <v>133</v>
      </c>
      <c r="K18" s="28" t="s">
        <v>68</v>
      </c>
      <c r="L18" s="28" t="s">
        <v>68</v>
      </c>
      <c r="M18" s="41" t="s">
        <v>53</v>
      </c>
    </row>
    <row r="19" spans="1:13" ht="41.4" x14ac:dyDescent="0.3">
      <c r="A19" s="41" t="s">
        <v>33</v>
      </c>
      <c r="B19" s="26" t="s">
        <v>40</v>
      </c>
      <c r="C19" s="27"/>
      <c r="D19" s="27" t="s">
        <v>180</v>
      </c>
      <c r="E19" s="27"/>
      <c r="F19" s="27"/>
      <c r="G19" s="27"/>
      <c r="H19" s="27" t="s">
        <v>108</v>
      </c>
      <c r="I19" s="27" t="s">
        <v>108</v>
      </c>
      <c r="J19" s="27" t="s">
        <v>134</v>
      </c>
      <c r="K19" s="28" t="s">
        <v>69</v>
      </c>
      <c r="L19" s="28" t="s">
        <v>69</v>
      </c>
      <c r="M19" s="41" t="s">
        <v>33</v>
      </c>
    </row>
    <row r="20" spans="1:13" x14ac:dyDescent="0.3">
      <c r="A20" s="41" t="s">
        <v>34</v>
      </c>
      <c r="B20" s="26" t="s">
        <v>41</v>
      </c>
      <c r="C20" s="27" t="s">
        <v>41</v>
      </c>
      <c r="D20" s="27" t="s">
        <v>141</v>
      </c>
      <c r="E20" s="27"/>
      <c r="F20" s="27"/>
      <c r="G20" s="27" t="s">
        <v>35</v>
      </c>
      <c r="H20" s="27" t="s">
        <v>35</v>
      </c>
      <c r="I20" s="27" t="s">
        <v>35</v>
      </c>
      <c r="J20" s="27" t="s">
        <v>35</v>
      </c>
      <c r="K20" s="28" t="s">
        <v>35</v>
      </c>
      <c r="L20" s="28" t="s">
        <v>35</v>
      </c>
      <c r="M20" s="41" t="s">
        <v>34</v>
      </c>
    </row>
    <row r="21" spans="1:13" ht="55.2" x14ac:dyDescent="0.3">
      <c r="A21" s="41" t="s">
        <v>19</v>
      </c>
      <c r="B21" s="26" t="s">
        <v>95</v>
      </c>
      <c r="C21" s="27" t="s">
        <v>165</v>
      </c>
      <c r="D21" s="27" t="s">
        <v>140</v>
      </c>
      <c r="E21" s="27" t="s">
        <v>188</v>
      </c>
      <c r="F21" s="27"/>
      <c r="G21" s="27"/>
      <c r="H21" s="27" t="s">
        <v>338</v>
      </c>
      <c r="I21" s="27" t="s">
        <v>338</v>
      </c>
      <c r="J21" s="27" t="s">
        <v>337</v>
      </c>
      <c r="K21" s="28" t="s">
        <v>337</v>
      </c>
      <c r="L21" s="28" t="s">
        <v>337</v>
      </c>
      <c r="M21" s="41" t="s">
        <v>19</v>
      </c>
    </row>
    <row r="22" spans="1:13" x14ac:dyDescent="0.3">
      <c r="A22" s="41" t="s">
        <v>328</v>
      </c>
      <c r="B22" s="27" t="s">
        <v>329</v>
      </c>
      <c r="C22" s="27" t="s">
        <v>329</v>
      </c>
      <c r="D22" s="27" t="s">
        <v>331</v>
      </c>
      <c r="E22" s="27" t="s">
        <v>330</v>
      </c>
      <c r="F22" s="27"/>
      <c r="G22" s="27"/>
      <c r="H22" s="27" t="s">
        <v>330</v>
      </c>
      <c r="I22" s="27" t="s">
        <v>330</v>
      </c>
      <c r="J22" s="27" t="s">
        <v>330</v>
      </c>
      <c r="K22" s="28" t="s">
        <v>330</v>
      </c>
      <c r="L22" s="28" t="s">
        <v>330</v>
      </c>
      <c r="M22" s="41" t="s">
        <v>328</v>
      </c>
    </row>
    <row r="23" spans="1:13" x14ac:dyDescent="0.3">
      <c r="A23" s="41" t="s">
        <v>195</v>
      </c>
      <c r="B23" s="26"/>
      <c r="C23" s="27"/>
      <c r="D23" s="27"/>
      <c r="E23" s="27"/>
      <c r="F23" s="27"/>
      <c r="G23" s="27"/>
      <c r="H23" s="27"/>
      <c r="I23" s="27"/>
      <c r="J23" s="27"/>
      <c r="K23" s="28"/>
      <c r="L23" s="28"/>
      <c r="M23" s="41" t="s">
        <v>195</v>
      </c>
    </row>
    <row r="24" spans="1:13" x14ac:dyDescent="0.3">
      <c r="A24" s="41" t="s">
        <v>62</v>
      </c>
      <c r="B24" s="27" t="s">
        <v>64</v>
      </c>
      <c r="C24" s="27" t="s">
        <v>64</v>
      </c>
      <c r="D24" s="27" t="s">
        <v>64</v>
      </c>
      <c r="E24" s="27" t="s">
        <v>63</v>
      </c>
      <c r="F24" s="27"/>
      <c r="G24" s="27" t="s">
        <v>64</v>
      </c>
      <c r="H24" s="27" t="s">
        <v>64</v>
      </c>
      <c r="I24" s="27" t="s">
        <v>63</v>
      </c>
      <c r="J24" s="27"/>
      <c r="K24" s="28"/>
      <c r="L24" s="28"/>
      <c r="M24" s="41" t="s">
        <v>62</v>
      </c>
    </row>
    <row r="25" spans="1:13" x14ac:dyDescent="0.3">
      <c r="A25" s="41" t="s">
        <v>20</v>
      </c>
      <c r="B25" s="26" t="s">
        <v>46</v>
      </c>
      <c r="C25" s="27" t="s">
        <v>168</v>
      </c>
      <c r="D25" s="27" t="s">
        <v>179</v>
      </c>
      <c r="E25" s="27"/>
      <c r="F25" s="27"/>
      <c r="G25" s="27" t="s">
        <v>149</v>
      </c>
      <c r="H25" s="27" t="s">
        <v>60</v>
      </c>
      <c r="I25" s="27" t="s">
        <v>115</v>
      </c>
      <c r="J25" s="27" t="s">
        <v>130</v>
      </c>
      <c r="K25" s="28" t="s">
        <v>71</v>
      </c>
      <c r="L25" s="28" t="s">
        <v>71</v>
      </c>
      <c r="M25" s="41" t="s">
        <v>20</v>
      </c>
    </row>
    <row r="26" spans="1:13" ht="27.6" x14ac:dyDescent="0.3">
      <c r="A26" s="41" t="s">
        <v>21</v>
      </c>
      <c r="B26" s="26" t="s">
        <v>38</v>
      </c>
      <c r="C26" s="27" t="s">
        <v>169</v>
      </c>
      <c r="D26" s="27" t="s">
        <v>144</v>
      </c>
      <c r="E26" s="27" t="s">
        <v>191</v>
      </c>
      <c r="F26" s="27"/>
      <c r="G26" s="27"/>
      <c r="H26" s="27" t="s">
        <v>58</v>
      </c>
      <c r="I26" s="27" t="s">
        <v>111</v>
      </c>
      <c r="J26" s="27"/>
      <c r="K26" s="28"/>
      <c r="L26" s="28"/>
      <c r="M26" s="41" t="s">
        <v>21</v>
      </c>
    </row>
    <row r="27" spans="1:13" ht="14.4" thickBot="1" x14ac:dyDescent="0.35">
      <c r="A27" s="42" t="s">
        <v>22</v>
      </c>
      <c r="B27" s="29" t="s">
        <v>36</v>
      </c>
      <c r="C27" s="30" t="s">
        <v>172</v>
      </c>
      <c r="D27" s="30"/>
      <c r="E27" s="30" t="s">
        <v>192</v>
      </c>
      <c r="F27" s="30"/>
      <c r="G27" s="30"/>
      <c r="H27" s="30" t="s">
        <v>59</v>
      </c>
      <c r="I27" s="30" t="s">
        <v>112</v>
      </c>
      <c r="J27" s="30"/>
      <c r="K27" s="31" t="s">
        <v>70</v>
      </c>
      <c r="L27" s="31" t="s">
        <v>70</v>
      </c>
      <c r="M27" s="42" t="s">
        <v>22</v>
      </c>
    </row>
    <row r="28" spans="1:13" ht="14.4" thickBot="1" x14ac:dyDescent="0.35">
      <c r="A28" s="17" t="s">
        <v>96</v>
      </c>
      <c r="B28" s="13"/>
      <c r="C28" s="11"/>
      <c r="D28" s="11"/>
      <c r="E28" s="11"/>
      <c r="F28" s="11"/>
      <c r="G28" s="11"/>
      <c r="H28" s="11"/>
      <c r="I28" s="11"/>
      <c r="J28" s="11"/>
      <c r="K28" s="16"/>
      <c r="L28" s="16"/>
      <c r="M28" s="17" t="s">
        <v>96</v>
      </c>
    </row>
    <row r="29" spans="1:13" ht="27.6" x14ac:dyDescent="0.3">
      <c r="A29" s="40" t="s">
        <v>100</v>
      </c>
      <c r="B29" s="15" t="s">
        <v>97</v>
      </c>
      <c r="C29" s="7" t="s">
        <v>231</v>
      </c>
      <c r="D29" s="24"/>
      <c r="E29" s="7" t="s">
        <v>521</v>
      </c>
      <c r="F29" s="7" t="s">
        <v>521</v>
      </c>
      <c r="G29" s="7" t="s">
        <v>150</v>
      </c>
      <c r="H29" s="7" t="s">
        <v>117</v>
      </c>
      <c r="I29" s="7" t="s">
        <v>521</v>
      </c>
      <c r="J29" s="7" t="s">
        <v>521</v>
      </c>
      <c r="K29" s="7" t="s">
        <v>521</v>
      </c>
      <c r="L29" s="7" t="s">
        <v>521</v>
      </c>
      <c r="M29" s="40" t="s">
        <v>100</v>
      </c>
    </row>
    <row r="30" spans="1:13" ht="14.4" thickBot="1" x14ac:dyDescent="0.35">
      <c r="A30" s="42" t="s">
        <v>99</v>
      </c>
      <c r="B30" s="12" t="s">
        <v>98</v>
      </c>
      <c r="C30" s="9"/>
      <c r="D30" s="30"/>
      <c r="E30" s="9"/>
      <c r="F30" s="9"/>
      <c r="G30" s="9" t="s">
        <v>151</v>
      </c>
      <c r="H30" s="9"/>
      <c r="I30" s="9"/>
      <c r="J30" s="9"/>
      <c r="K30" s="10"/>
      <c r="L30" s="10"/>
      <c r="M30" s="42" t="s">
        <v>99</v>
      </c>
    </row>
    <row r="31" spans="1:13" ht="14.4" thickBot="1" x14ac:dyDescent="0.35">
      <c r="A31" s="17" t="s">
        <v>27</v>
      </c>
      <c r="B31" s="13"/>
      <c r="C31" s="11"/>
      <c r="D31" s="11"/>
      <c r="E31" s="11"/>
      <c r="F31" s="11"/>
      <c r="G31" s="11"/>
      <c r="H31" s="11"/>
      <c r="I31" s="11"/>
      <c r="J31" s="11"/>
      <c r="K31" s="16"/>
      <c r="L31" s="16"/>
      <c r="M31" s="17" t="s">
        <v>27</v>
      </c>
    </row>
    <row r="32" spans="1:13" ht="27.6" x14ac:dyDescent="0.3">
      <c r="A32" s="40" t="s">
        <v>161</v>
      </c>
      <c r="B32" s="15" t="s">
        <v>54</v>
      </c>
      <c r="C32" s="15" t="s">
        <v>54</v>
      </c>
      <c r="D32" s="15" t="s">
        <v>54</v>
      </c>
      <c r="E32" s="7" t="s">
        <v>190</v>
      </c>
      <c r="F32" s="7" t="s">
        <v>520</v>
      </c>
      <c r="G32" s="7" t="s">
        <v>154</v>
      </c>
      <c r="H32" s="7" t="s">
        <v>91</v>
      </c>
      <c r="I32" s="7" t="s">
        <v>91</v>
      </c>
      <c r="J32" s="7"/>
      <c r="K32" s="8" t="s">
        <v>222</v>
      </c>
      <c r="L32" s="8" t="s">
        <v>222</v>
      </c>
      <c r="M32" s="40" t="s">
        <v>161</v>
      </c>
    </row>
    <row r="33" spans="1:13" ht="44.4" customHeight="1" x14ac:dyDescent="0.3">
      <c r="A33" s="41" t="s">
        <v>159</v>
      </c>
      <c r="B33" s="5" t="s">
        <v>160</v>
      </c>
      <c r="C33" s="5" t="s">
        <v>160</v>
      </c>
      <c r="D33" s="27" t="s">
        <v>160</v>
      </c>
      <c r="E33" s="3" t="s">
        <v>186</v>
      </c>
      <c r="F33" s="3" t="s">
        <v>515</v>
      </c>
      <c r="G33" s="3" t="s">
        <v>153</v>
      </c>
      <c r="H33" s="3" t="s">
        <v>104</v>
      </c>
      <c r="I33" s="3" t="s">
        <v>104</v>
      </c>
      <c r="J33" s="3" t="s">
        <v>131</v>
      </c>
      <c r="K33" s="4" t="s">
        <v>223</v>
      </c>
      <c r="L33" s="4" t="s">
        <v>223</v>
      </c>
      <c r="M33" s="41" t="s">
        <v>159</v>
      </c>
    </row>
    <row r="34" spans="1:13" ht="83.4" customHeight="1" x14ac:dyDescent="0.3">
      <c r="A34" s="42" t="s">
        <v>224</v>
      </c>
      <c r="B34" s="12"/>
      <c r="C34" s="9"/>
      <c r="D34" s="30"/>
      <c r="E34" s="9" t="s">
        <v>189</v>
      </c>
      <c r="F34" s="9"/>
      <c r="G34" s="9" t="s">
        <v>155</v>
      </c>
      <c r="H34" s="9"/>
      <c r="I34" s="9" t="s">
        <v>105</v>
      </c>
      <c r="J34" s="9"/>
      <c r="K34" s="10" t="s">
        <v>225</v>
      </c>
      <c r="L34" s="10" t="s">
        <v>225</v>
      </c>
      <c r="M34" s="42" t="s">
        <v>224</v>
      </c>
    </row>
    <row r="35" spans="1:13" x14ac:dyDescent="0.3">
      <c r="A35" s="39" t="s">
        <v>217</v>
      </c>
      <c r="B35" s="18"/>
      <c r="C35" s="19"/>
      <c r="D35" s="32"/>
      <c r="E35" s="19"/>
      <c r="F35" s="19"/>
      <c r="G35" s="19"/>
      <c r="H35" s="19"/>
      <c r="I35" s="19"/>
      <c r="J35" s="19"/>
      <c r="K35" s="20" t="s">
        <v>226</v>
      </c>
      <c r="L35" s="20" t="s">
        <v>226</v>
      </c>
      <c r="M35" s="39" t="s">
        <v>217</v>
      </c>
    </row>
    <row r="36" spans="1:13" x14ac:dyDescent="0.3">
      <c r="A36" s="39" t="s">
        <v>221</v>
      </c>
      <c r="B36" s="18"/>
      <c r="C36" s="19"/>
      <c r="D36" s="32"/>
      <c r="E36" s="19"/>
      <c r="F36" s="19"/>
      <c r="G36" s="19"/>
      <c r="H36" s="19"/>
      <c r="I36" s="19"/>
      <c r="J36" s="19"/>
      <c r="K36" s="20"/>
      <c r="L36" s="20"/>
      <c r="M36" s="39" t="s">
        <v>221</v>
      </c>
    </row>
    <row r="37" spans="1:13" x14ac:dyDescent="0.25">
      <c r="A37" s="39" t="s">
        <v>220</v>
      </c>
      <c r="B37" s="18"/>
      <c r="C37" s="19"/>
      <c r="D37" s="32"/>
      <c r="E37" s="19"/>
      <c r="F37" s="19"/>
      <c r="G37" s="19"/>
      <c r="H37" s="19"/>
      <c r="I37" s="19"/>
      <c r="J37" s="19"/>
      <c r="K37" s="43"/>
      <c r="L37" s="43"/>
      <c r="M37" s="39" t="s">
        <v>220</v>
      </c>
    </row>
    <row r="38" spans="1:13" x14ac:dyDescent="0.3">
      <c r="A38" s="39" t="s">
        <v>219</v>
      </c>
      <c r="B38" s="18"/>
      <c r="C38" s="19"/>
      <c r="D38" s="32"/>
      <c r="E38" s="19"/>
      <c r="F38" s="19"/>
      <c r="G38" s="19"/>
      <c r="H38" s="19"/>
      <c r="I38" s="19"/>
      <c r="J38" s="19"/>
      <c r="K38" s="20"/>
      <c r="L38" s="20"/>
      <c r="M38" s="39" t="s">
        <v>219</v>
      </c>
    </row>
    <row r="39" spans="1:13" ht="14.4" thickBot="1" x14ac:dyDescent="0.35">
      <c r="A39" s="39" t="s">
        <v>218</v>
      </c>
      <c r="B39" s="18"/>
      <c r="C39" s="19"/>
      <c r="D39" s="32"/>
      <c r="E39" s="19"/>
      <c r="F39" s="19"/>
      <c r="G39" s="19"/>
      <c r="H39" s="19"/>
      <c r="I39" s="19"/>
      <c r="J39" s="19"/>
      <c r="K39" s="20"/>
      <c r="L39" s="20"/>
      <c r="M39" s="39" t="s">
        <v>218</v>
      </c>
    </row>
    <row r="40" spans="1:13" ht="14.4" thickBot="1" x14ac:dyDescent="0.35">
      <c r="A40" s="17" t="s">
        <v>26</v>
      </c>
      <c r="B40" s="13"/>
      <c r="C40" s="11"/>
      <c r="D40" s="11"/>
      <c r="E40" s="11"/>
      <c r="F40" s="11"/>
      <c r="G40" s="11"/>
      <c r="H40" s="11"/>
      <c r="I40" s="11"/>
      <c r="J40" s="11"/>
      <c r="K40" s="16"/>
      <c r="L40" s="16"/>
      <c r="M40" s="17" t="s">
        <v>26</v>
      </c>
    </row>
    <row r="41" spans="1:13" x14ac:dyDescent="0.3">
      <c r="A41" s="40" t="s">
        <v>137</v>
      </c>
      <c r="B41" s="23" t="s">
        <v>84</v>
      </c>
      <c r="C41" s="24"/>
      <c r="D41" s="24"/>
      <c r="E41" s="24"/>
      <c r="F41" s="24"/>
      <c r="G41" s="24"/>
      <c r="H41" s="24"/>
      <c r="I41" s="24"/>
      <c r="J41" s="24"/>
      <c r="K41" s="25"/>
      <c r="L41" s="25"/>
      <c r="M41" s="40" t="s">
        <v>137</v>
      </c>
    </row>
    <row r="42" spans="1:13" x14ac:dyDescent="0.3">
      <c r="A42" s="41" t="s">
        <v>138</v>
      </c>
      <c r="B42" s="26"/>
      <c r="C42" s="27"/>
      <c r="D42" s="27"/>
      <c r="E42" s="27"/>
      <c r="F42" s="27"/>
      <c r="G42" s="27"/>
      <c r="H42" s="27"/>
      <c r="I42" s="27"/>
      <c r="J42" s="27"/>
      <c r="K42" s="28"/>
      <c r="L42" s="28"/>
      <c r="M42" s="41" t="s">
        <v>138</v>
      </c>
    </row>
    <row r="43" spans="1:13" x14ac:dyDescent="0.3">
      <c r="A43" s="41" t="s">
        <v>23</v>
      </c>
      <c r="B43" s="26" t="s">
        <v>85</v>
      </c>
      <c r="C43" s="27"/>
      <c r="D43" s="27"/>
      <c r="E43" s="27"/>
      <c r="F43" s="27"/>
      <c r="G43" s="27"/>
      <c r="H43" s="27" t="s">
        <v>90</v>
      </c>
      <c r="I43" s="27" t="s">
        <v>90</v>
      </c>
      <c r="J43" s="27"/>
      <c r="K43" s="28"/>
      <c r="L43" s="28"/>
      <c r="M43" s="41" t="s">
        <v>23</v>
      </c>
    </row>
    <row r="44" spans="1:13" ht="79.8" customHeight="1" x14ac:dyDescent="0.3">
      <c r="A44" s="41" t="s">
        <v>24</v>
      </c>
      <c r="B44" s="26" t="s">
        <v>86</v>
      </c>
      <c r="C44" s="27"/>
      <c r="D44" s="27" t="s">
        <v>145</v>
      </c>
      <c r="E44" s="27" t="s">
        <v>193</v>
      </c>
      <c r="F44" s="27"/>
      <c r="G44" s="27" t="s">
        <v>158</v>
      </c>
      <c r="H44" s="27" t="s">
        <v>94</v>
      </c>
      <c r="I44" s="27" t="s">
        <v>94</v>
      </c>
      <c r="J44" s="27"/>
      <c r="K44" s="28"/>
      <c r="L44" s="28"/>
      <c r="M44" s="41" t="s">
        <v>24</v>
      </c>
    </row>
    <row r="45" spans="1:13" ht="151.80000000000001" customHeight="1" thickBot="1" x14ac:dyDescent="0.35">
      <c r="A45" s="42" t="s">
        <v>29</v>
      </c>
      <c r="B45" s="29" t="s">
        <v>44</v>
      </c>
      <c r="C45" s="30" t="s">
        <v>167</v>
      </c>
      <c r="D45" s="30" t="s">
        <v>143</v>
      </c>
      <c r="E45" s="30" t="s">
        <v>501</v>
      </c>
      <c r="F45" s="30"/>
      <c r="G45" s="30" t="s">
        <v>156</v>
      </c>
      <c r="H45" s="30" t="s">
        <v>114</v>
      </c>
      <c r="I45" s="30" t="s">
        <v>103</v>
      </c>
      <c r="J45" s="30" t="s">
        <v>129</v>
      </c>
      <c r="K45" s="31" t="s">
        <v>121</v>
      </c>
      <c r="L45" s="31" t="s">
        <v>121</v>
      </c>
      <c r="M45" s="42" t="s">
        <v>29</v>
      </c>
    </row>
    <row r="46" spans="1:13" s="116" customFormat="1" ht="14.4" thickBot="1" x14ac:dyDescent="0.35">
      <c r="A46" s="112" t="s">
        <v>25</v>
      </c>
      <c r="B46" s="113">
        <v>29000</v>
      </c>
      <c r="C46" s="114">
        <v>28630</v>
      </c>
      <c r="D46" s="114">
        <v>16300</v>
      </c>
      <c r="E46" s="114">
        <v>3400</v>
      </c>
      <c r="F46" s="114"/>
      <c r="G46" s="114">
        <v>58000</v>
      </c>
      <c r="H46" s="114" t="s">
        <v>101</v>
      </c>
      <c r="I46" s="114">
        <v>4614</v>
      </c>
      <c r="J46" s="114">
        <v>14000</v>
      </c>
      <c r="K46" s="115">
        <v>17000</v>
      </c>
      <c r="L46" s="115">
        <v>29000</v>
      </c>
      <c r="M46" s="112" t="s">
        <v>25</v>
      </c>
    </row>
    <row r="47" spans="1:13" x14ac:dyDescent="0.3">
      <c r="A47" s="33"/>
      <c r="D47" s="34"/>
      <c r="M47" s="33"/>
    </row>
    <row r="48" spans="1:13" x14ac:dyDescent="0.3">
      <c r="A48" s="33"/>
      <c r="B48" s="34"/>
      <c r="C48" s="34"/>
      <c r="D48" s="34"/>
      <c r="E48" s="34"/>
      <c r="F48" s="34"/>
      <c r="G48" s="34"/>
      <c r="M48" s="33"/>
    </row>
    <row r="49" spans="1:13" x14ac:dyDescent="0.3">
      <c r="A49" s="33"/>
      <c r="B49" s="34"/>
      <c r="C49" s="34"/>
      <c r="D49" s="34"/>
      <c r="E49" s="34"/>
      <c r="F49" s="34"/>
      <c r="G49" s="34"/>
      <c r="M49" s="33"/>
    </row>
    <row r="50" spans="1:13" x14ac:dyDescent="0.3">
      <c r="A50" s="33"/>
      <c r="B50" s="34"/>
      <c r="C50" s="34"/>
      <c r="D50" s="34"/>
      <c r="E50" s="34"/>
      <c r="F50" s="34"/>
      <c r="G50" s="34"/>
      <c r="J50" s="21"/>
      <c r="M50" s="33"/>
    </row>
    <row r="51" spans="1:13" x14ac:dyDescent="0.3">
      <c r="A51" s="33"/>
      <c r="B51" s="34"/>
      <c r="C51" s="34"/>
      <c r="D51" s="34"/>
      <c r="E51" s="34"/>
      <c r="F51" s="34"/>
      <c r="G51" s="34"/>
      <c r="J51" s="21"/>
      <c r="M51" s="33"/>
    </row>
    <row r="52" spans="1:13" x14ac:dyDescent="0.3">
      <c r="A52" s="33"/>
      <c r="B52" s="34"/>
      <c r="C52" s="34"/>
      <c r="D52" s="34"/>
      <c r="E52" s="34"/>
      <c r="F52" s="34"/>
      <c r="G52" s="34"/>
      <c r="M52" s="33"/>
    </row>
    <row r="53" spans="1:13" x14ac:dyDescent="0.3">
      <c r="A53" s="33"/>
      <c r="B53" s="34"/>
      <c r="C53" s="34"/>
      <c r="D53" s="34"/>
      <c r="E53" s="34"/>
      <c r="F53" s="34"/>
      <c r="G53" s="34"/>
      <c r="M53" s="33"/>
    </row>
    <row r="54" spans="1:13" x14ac:dyDescent="0.3">
      <c r="A54" s="33"/>
      <c r="B54" s="34"/>
      <c r="C54" s="34"/>
      <c r="D54" s="34"/>
      <c r="E54" s="34"/>
      <c r="F54" s="34"/>
      <c r="G54" s="34"/>
      <c r="M54" s="33"/>
    </row>
    <row r="55" spans="1:13" x14ac:dyDescent="0.3">
      <c r="A55" s="33"/>
      <c r="B55" s="34"/>
      <c r="C55" s="34"/>
      <c r="D55" s="34"/>
      <c r="E55" s="34"/>
      <c r="F55" s="34"/>
      <c r="G55" s="34"/>
      <c r="M55" s="33"/>
    </row>
    <row r="56" spans="1:13" x14ac:dyDescent="0.3">
      <c r="A56" s="33"/>
      <c r="B56" s="34"/>
      <c r="C56" s="34"/>
      <c r="D56" s="34"/>
      <c r="E56" s="34"/>
      <c r="F56" s="34"/>
      <c r="G56" s="34"/>
      <c r="M56" s="33"/>
    </row>
    <row r="57" spans="1:13" x14ac:dyDescent="0.3">
      <c r="A57" s="33"/>
      <c r="B57" s="34"/>
      <c r="C57" s="34"/>
      <c r="D57" s="34"/>
      <c r="E57" s="34"/>
      <c r="F57" s="34"/>
      <c r="G57" s="34"/>
      <c r="M57" s="33"/>
    </row>
    <row r="58" spans="1:13" x14ac:dyDescent="0.3">
      <c r="A58" s="33"/>
      <c r="B58" s="34"/>
      <c r="C58" s="34"/>
      <c r="D58" s="34"/>
      <c r="E58" s="34"/>
      <c r="F58" s="34"/>
      <c r="G58" s="34"/>
      <c r="M58" s="33"/>
    </row>
    <row r="59" spans="1:13" x14ac:dyDescent="0.3">
      <c r="A59" s="33"/>
      <c r="B59" s="34"/>
      <c r="C59" s="34"/>
      <c r="D59" s="34"/>
      <c r="E59" s="34"/>
      <c r="F59" s="34"/>
      <c r="G59" s="34"/>
      <c r="M59" s="33"/>
    </row>
    <row r="60" spans="1:13" x14ac:dyDescent="0.3">
      <c r="A60" s="33"/>
      <c r="B60" s="34"/>
      <c r="C60" s="34"/>
      <c r="D60" s="34"/>
      <c r="E60" s="34"/>
      <c r="F60" s="34"/>
      <c r="G60" s="34"/>
      <c r="M60" s="33"/>
    </row>
    <row r="61" spans="1:13" x14ac:dyDescent="0.3">
      <c r="A61" s="33"/>
      <c r="B61" s="34"/>
      <c r="C61" s="34"/>
      <c r="D61" s="34"/>
      <c r="E61" s="34"/>
      <c r="F61" s="34"/>
      <c r="G61" s="34"/>
      <c r="M61" s="33"/>
    </row>
    <row r="62" spans="1:13" x14ac:dyDescent="0.3">
      <c r="A62" s="33"/>
      <c r="B62" s="34"/>
      <c r="C62" s="34"/>
      <c r="D62" s="34"/>
      <c r="E62" s="34"/>
      <c r="F62" s="34"/>
      <c r="G62" s="34"/>
      <c r="M62" s="33"/>
    </row>
    <row r="63" spans="1:13" x14ac:dyDescent="0.3">
      <c r="A63" s="33"/>
      <c r="B63" s="34"/>
      <c r="C63" s="34"/>
      <c r="D63" s="34"/>
      <c r="E63" s="34"/>
      <c r="F63" s="34"/>
      <c r="G63" s="34"/>
      <c r="M63" s="33"/>
    </row>
    <row r="64" spans="1:13" x14ac:dyDescent="0.3">
      <c r="A64" s="33"/>
      <c r="B64" s="34"/>
      <c r="C64" s="34"/>
      <c r="D64" s="34"/>
      <c r="E64" s="34"/>
      <c r="F64" s="34"/>
      <c r="G64" s="34"/>
      <c r="M64" s="33"/>
    </row>
    <row r="65" spans="1:13" x14ac:dyDescent="0.3">
      <c r="A65" s="33"/>
      <c r="B65" s="34"/>
      <c r="C65" s="34"/>
      <c r="D65" s="34"/>
      <c r="E65" s="34"/>
      <c r="F65" s="34"/>
      <c r="G65" s="34"/>
      <c r="M65" s="33"/>
    </row>
    <row r="66" spans="1:13" x14ac:dyDescent="0.3">
      <c r="A66" s="33"/>
      <c r="B66" s="34"/>
      <c r="C66" s="34"/>
      <c r="D66" s="34"/>
      <c r="E66" s="34"/>
      <c r="F66" s="34"/>
      <c r="G66" s="34"/>
      <c r="M66" s="33"/>
    </row>
    <row r="67" spans="1:13" x14ac:dyDescent="0.3">
      <c r="A67" s="33"/>
      <c r="B67" s="34"/>
      <c r="C67" s="34"/>
      <c r="D67" s="34"/>
      <c r="E67" s="34"/>
      <c r="F67" s="34"/>
      <c r="G67" s="34"/>
      <c r="M67" s="33"/>
    </row>
    <row r="68" spans="1:13" x14ac:dyDescent="0.3">
      <c r="A68" s="33"/>
      <c r="B68" s="34"/>
      <c r="C68" s="34"/>
      <c r="D68" s="34"/>
      <c r="E68" s="34"/>
      <c r="F68" s="34"/>
      <c r="G68" s="34"/>
      <c r="M68" s="33"/>
    </row>
    <row r="69" spans="1:13" x14ac:dyDescent="0.3">
      <c r="A69" s="33"/>
      <c r="B69" s="34"/>
      <c r="C69" s="34"/>
      <c r="D69" s="34"/>
      <c r="E69" s="34"/>
      <c r="F69" s="34"/>
      <c r="G69" s="34"/>
      <c r="M69" s="33"/>
    </row>
    <row r="70" spans="1:13" x14ac:dyDescent="0.3">
      <c r="A70" s="33"/>
      <c r="B70" s="34"/>
      <c r="C70" s="34"/>
      <c r="D70" s="34"/>
      <c r="E70" s="34"/>
      <c r="F70" s="34"/>
      <c r="G70" s="34"/>
      <c r="M70" s="33"/>
    </row>
    <row r="71" spans="1:13" x14ac:dyDescent="0.3">
      <c r="A71" s="33"/>
      <c r="B71" s="34"/>
      <c r="C71" s="34"/>
      <c r="D71" s="34"/>
      <c r="E71" s="34"/>
      <c r="F71" s="34"/>
      <c r="G71" s="34"/>
      <c r="M71" s="33"/>
    </row>
    <row r="72" spans="1:13" x14ac:dyDescent="0.3">
      <c r="A72" s="33"/>
      <c r="B72" s="34"/>
      <c r="C72" s="34"/>
      <c r="D72" s="34"/>
      <c r="E72" s="34"/>
      <c r="F72" s="34"/>
      <c r="G72" s="34"/>
      <c r="M72" s="33"/>
    </row>
    <row r="73" spans="1:13" x14ac:dyDescent="0.3">
      <c r="A73" s="33"/>
      <c r="B73" s="34"/>
      <c r="C73" s="34"/>
      <c r="D73" s="34"/>
      <c r="E73" s="34"/>
      <c r="F73" s="34"/>
      <c r="G73" s="34"/>
      <c r="M73" s="33"/>
    </row>
    <row r="74" spans="1:13" x14ac:dyDescent="0.3">
      <c r="A74" s="33"/>
      <c r="B74" s="34"/>
      <c r="C74" s="34"/>
      <c r="D74" s="34"/>
      <c r="E74" s="34"/>
      <c r="F74" s="34"/>
      <c r="G74" s="34"/>
      <c r="M74" s="33"/>
    </row>
    <row r="75" spans="1:13" x14ac:dyDescent="0.3">
      <c r="A75" s="33"/>
      <c r="B75" s="34"/>
      <c r="C75" s="34"/>
      <c r="D75" s="34"/>
      <c r="E75" s="34"/>
      <c r="F75" s="34"/>
      <c r="G75" s="34"/>
      <c r="M75" s="33"/>
    </row>
    <row r="76" spans="1:13" x14ac:dyDescent="0.3">
      <c r="A76" s="33"/>
      <c r="B76" s="34"/>
      <c r="C76" s="34"/>
      <c r="D76" s="34"/>
      <c r="E76" s="34"/>
      <c r="F76" s="34"/>
      <c r="G76" s="34"/>
      <c r="M76" s="33"/>
    </row>
    <row r="77" spans="1:13" x14ac:dyDescent="0.3">
      <c r="A77" s="33"/>
      <c r="B77" s="34"/>
      <c r="C77" s="34"/>
      <c r="D77" s="34"/>
      <c r="E77" s="34"/>
      <c r="F77" s="34"/>
      <c r="G77" s="34"/>
      <c r="M77" s="33"/>
    </row>
    <row r="78" spans="1:13" x14ac:dyDescent="0.3">
      <c r="A78" s="33"/>
      <c r="B78" s="34"/>
      <c r="C78" s="34"/>
      <c r="D78" s="34"/>
      <c r="E78" s="34"/>
      <c r="F78" s="34"/>
      <c r="G78" s="34"/>
      <c r="M78" s="33"/>
    </row>
    <row r="79" spans="1:13" x14ac:dyDescent="0.3">
      <c r="A79" s="33"/>
      <c r="B79" s="34"/>
      <c r="C79" s="34"/>
      <c r="D79" s="34"/>
      <c r="E79" s="34"/>
      <c r="F79" s="34"/>
      <c r="G79" s="34"/>
      <c r="M79" s="33"/>
    </row>
    <row r="80" spans="1:13" x14ac:dyDescent="0.3">
      <c r="A80" s="33"/>
      <c r="B80" s="34"/>
      <c r="C80" s="34"/>
      <c r="D80" s="34"/>
      <c r="E80" s="34"/>
      <c r="F80" s="34"/>
      <c r="G80" s="34"/>
      <c r="M80" s="33"/>
    </row>
    <row r="81" spans="1:13" x14ac:dyDescent="0.3">
      <c r="A81" s="33"/>
      <c r="B81" s="34"/>
      <c r="C81" s="34"/>
      <c r="D81" s="34"/>
      <c r="E81" s="34"/>
      <c r="F81" s="34"/>
      <c r="G81" s="34"/>
      <c r="M81" s="33"/>
    </row>
    <row r="82" spans="1:13" x14ac:dyDescent="0.3">
      <c r="A82" s="33"/>
      <c r="B82" s="34"/>
      <c r="C82" s="34"/>
      <c r="D82" s="34"/>
      <c r="E82" s="34"/>
      <c r="F82" s="34"/>
      <c r="G82" s="34"/>
      <c r="M82" s="33"/>
    </row>
    <row r="83" spans="1:13" x14ac:dyDescent="0.3">
      <c r="A83" s="33"/>
      <c r="B83" s="34"/>
      <c r="C83" s="34"/>
      <c r="D83" s="34"/>
      <c r="E83" s="34"/>
      <c r="F83" s="34"/>
      <c r="G83" s="34"/>
      <c r="M83" s="33"/>
    </row>
    <row r="84" spans="1:13" x14ac:dyDescent="0.3">
      <c r="A84" s="33"/>
      <c r="B84" s="34"/>
      <c r="C84" s="34"/>
      <c r="D84" s="34"/>
      <c r="E84" s="34"/>
      <c r="F84" s="34"/>
      <c r="G84" s="34"/>
      <c r="M84" s="33"/>
    </row>
    <row r="85" spans="1:13" x14ac:dyDescent="0.3">
      <c r="A85" s="33"/>
      <c r="B85" s="34"/>
      <c r="C85" s="34"/>
      <c r="D85" s="34"/>
      <c r="E85" s="34"/>
      <c r="F85" s="34"/>
      <c r="G85" s="34"/>
      <c r="M85" s="33"/>
    </row>
    <row r="86" spans="1:13" x14ac:dyDescent="0.3">
      <c r="A86" s="33"/>
      <c r="B86" s="34"/>
      <c r="C86" s="34"/>
      <c r="D86" s="34"/>
      <c r="E86" s="34"/>
      <c r="F86" s="34"/>
      <c r="G86" s="34"/>
      <c r="M86" s="33"/>
    </row>
    <row r="87" spans="1:13" x14ac:dyDescent="0.3">
      <c r="A87" s="33"/>
      <c r="B87" s="34"/>
      <c r="C87" s="34"/>
      <c r="D87" s="34"/>
      <c r="E87" s="34"/>
      <c r="F87" s="34"/>
      <c r="G87" s="34"/>
      <c r="M87" s="33"/>
    </row>
    <row r="88" spans="1:13" x14ac:dyDescent="0.3">
      <c r="A88" s="33"/>
      <c r="B88" s="34"/>
      <c r="C88" s="34"/>
      <c r="D88" s="34"/>
      <c r="E88" s="34"/>
      <c r="F88" s="34"/>
      <c r="G88" s="34"/>
      <c r="M88" s="33"/>
    </row>
    <row r="89" spans="1:13" x14ac:dyDescent="0.3">
      <c r="A89" s="33"/>
      <c r="B89" s="34"/>
      <c r="C89" s="34"/>
      <c r="D89" s="34"/>
      <c r="E89" s="34"/>
      <c r="F89" s="34"/>
      <c r="G89" s="34"/>
      <c r="M89" s="33"/>
    </row>
    <row r="90" spans="1:13" x14ac:dyDescent="0.3">
      <c r="A90" s="33"/>
      <c r="B90" s="34"/>
      <c r="C90" s="34"/>
      <c r="D90" s="34"/>
      <c r="E90" s="34"/>
      <c r="F90" s="34"/>
      <c r="G90" s="34"/>
      <c r="M90" s="33"/>
    </row>
    <row r="91" spans="1:13" x14ac:dyDescent="0.3">
      <c r="A91" s="33"/>
      <c r="B91" s="34"/>
      <c r="C91" s="34"/>
      <c r="D91" s="34"/>
      <c r="E91" s="34"/>
      <c r="F91" s="34"/>
      <c r="G91" s="34"/>
      <c r="M91" s="33"/>
    </row>
    <row r="92" spans="1:13" x14ac:dyDescent="0.3">
      <c r="A92" s="33"/>
      <c r="B92" s="34"/>
      <c r="C92" s="34"/>
      <c r="D92" s="34"/>
      <c r="E92" s="34"/>
      <c r="F92" s="34"/>
      <c r="G92" s="34"/>
      <c r="M92" s="33"/>
    </row>
    <row r="93" spans="1:13" x14ac:dyDescent="0.3">
      <c r="A93" s="33"/>
      <c r="B93" s="34"/>
      <c r="C93" s="34"/>
      <c r="D93" s="34"/>
      <c r="E93" s="34"/>
      <c r="F93" s="34"/>
      <c r="G93" s="34"/>
      <c r="M93" s="33"/>
    </row>
    <row r="94" spans="1:13" x14ac:dyDescent="0.3">
      <c r="A94" s="33"/>
      <c r="B94" s="34"/>
      <c r="C94" s="34"/>
      <c r="D94" s="34"/>
      <c r="E94" s="34"/>
      <c r="F94" s="34"/>
      <c r="G94" s="34"/>
      <c r="M94" s="33"/>
    </row>
    <row r="95" spans="1:13" x14ac:dyDescent="0.3">
      <c r="A95" s="33"/>
      <c r="B95" s="34"/>
      <c r="C95" s="34"/>
      <c r="D95" s="34"/>
      <c r="E95" s="34"/>
      <c r="F95" s="34"/>
      <c r="G95" s="34"/>
      <c r="M95" s="33"/>
    </row>
    <row r="96" spans="1:13" x14ac:dyDescent="0.3">
      <c r="A96" s="33"/>
      <c r="B96" s="34"/>
      <c r="C96" s="34"/>
      <c r="D96" s="34"/>
      <c r="E96" s="34"/>
      <c r="F96" s="34"/>
      <c r="G96" s="34"/>
      <c r="M96" s="33"/>
    </row>
    <row r="97" spans="1:13" x14ac:dyDescent="0.3">
      <c r="A97" s="33"/>
      <c r="B97" s="34"/>
      <c r="C97" s="34"/>
      <c r="D97" s="34"/>
      <c r="E97" s="34"/>
      <c r="F97" s="34"/>
      <c r="G97" s="34"/>
      <c r="M97" s="33"/>
    </row>
    <row r="98" spans="1:13" x14ac:dyDescent="0.3">
      <c r="A98" s="33"/>
      <c r="B98" s="34"/>
      <c r="C98" s="34"/>
      <c r="D98" s="34"/>
      <c r="E98" s="34"/>
      <c r="F98" s="34"/>
      <c r="G98" s="34"/>
      <c r="M98" s="33"/>
    </row>
    <row r="99" spans="1:13" x14ac:dyDescent="0.3">
      <c r="A99" s="33"/>
      <c r="B99" s="34"/>
      <c r="C99" s="34"/>
      <c r="D99" s="34"/>
      <c r="E99" s="34"/>
      <c r="F99" s="34"/>
      <c r="G99" s="34"/>
      <c r="M99" s="33"/>
    </row>
    <row r="100" spans="1:13" x14ac:dyDescent="0.3">
      <c r="A100" s="33"/>
      <c r="B100" s="34"/>
      <c r="C100" s="34"/>
      <c r="D100" s="34"/>
      <c r="E100" s="34"/>
      <c r="F100" s="34"/>
      <c r="G100" s="34"/>
      <c r="M100" s="33"/>
    </row>
    <row r="101" spans="1:13" x14ac:dyDescent="0.3">
      <c r="A101" s="33"/>
      <c r="B101" s="34"/>
      <c r="C101" s="34"/>
      <c r="D101" s="34"/>
      <c r="E101" s="34"/>
      <c r="F101" s="34"/>
      <c r="G101" s="34"/>
      <c r="M101" s="33"/>
    </row>
    <row r="102" spans="1:13" x14ac:dyDescent="0.3">
      <c r="A102" s="33"/>
      <c r="B102" s="34"/>
      <c r="C102" s="34"/>
      <c r="D102" s="34"/>
      <c r="E102" s="34"/>
      <c r="F102" s="34"/>
      <c r="G102" s="34"/>
      <c r="M102" s="33"/>
    </row>
    <row r="103" spans="1:13" x14ac:dyDescent="0.3">
      <c r="A103" s="33"/>
      <c r="B103" s="34"/>
      <c r="C103" s="34"/>
      <c r="D103" s="34"/>
      <c r="E103" s="34"/>
      <c r="F103" s="34"/>
      <c r="G103" s="34"/>
      <c r="M103" s="33"/>
    </row>
    <row r="104" spans="1:13" x14ac:dyDescent="0.3">
      <c r="A104" s="33"/>
      <c r="B104" s="34"/>
      <c r="C104" s="34"/>
      <c r="D104" s="34"/>
      <c r="E104" s="34"/>
      <c r="F104" s="34"/>
      <c r="G104" s="34"/>
      <c r="M104" s="33"/>
    </row>
    <row r="105" spans="1:13" x14ac:dyDescent="0.3">
      <c r="A105" s="33"/>
      <c r="B105" s="34"/>
      <c r="C105" s="34"/>
      <c r="D105" s="34"/>
      <c r="E105" s="34"/>
      <c r="F105" s="34"/>
      <c r="G105" s="34"/>
      <c r="M105" s="33"/>
    </row>
    <row r="106" spans="1:13" x14ac:dyDescent="0.3">
      <c r="A106" s="33"/>
      <c r="B106" s="34"/>
      <c r="C106" s="34"/>
      <c r="D106" s="34"/>
      <c r="E106" s="34"/>
      <c r="F106" s="34"/>
      <c r="G106" s="34"/>
      <c r="M106" s="33"/>
    </row>
    <row r="107" spans="1:13" x14ac:dyDescent="0.3">
      <c r="A107" s="33"/>
      <c r="B107" s="34"/>
      <c r="C107" s="34"/>
      <c r="D107" s="34"/>
      <c r="E107" s="34"/>
      <c r="F107" s="34"/>
      <c r="G107" s="34"/>
      <c r="M107" s="33"/>
    </row>
    <row r="108" spans="1:13" x14ac:dyDescent="0.3">
      <c r="A108" s="33"/>
      <c r="B108" s="34"/>
      <c r="C108" s="34"/>
      <c r="D108" s="34"/>
      <c r="E108" s="34"/>
      <c r="F108" s="34"/>
      <c r="G108" s="34"/>
      <c r="M108" s="33"/>
    </row>
    <row r="109" spans="1:13" x14ac:dyDescent="0.3">
      <c r="A109" s="33"/>
      <c r="B109" s="34"/>
      <c r="C109" s="34"/>
      <c r="D109" s="34"/>
      <c r="E109" s="34"/>
      <c r="F109" s="34"/>
      <c r="G109" s="34"/>
      <c r="M109" s="33"/>
    </row>
    <row r="110" spans="1:13" x14ac:dyDescent="0.3">
      <c r="A110" s="33"/>
      <c r="B110" s="34"/>
      <c r="C110" s="34"/>
      <c r="D110" s="34"/>
      <c r="E110" s="34"/>
      <c r="F110" s="34"/>
      <c r="G110" s="34"/>
      <c r="M110" s="33"/>
    </row>
    <row r="111" spans="1:13" x14ac:dyDescent="0.3">
      <c r="A111" s="33"/>
      <c r="B111" s="34"/>
      <c r="C111" s="34"/>
      <c r="D111" s="34"/>
      <c r="E111" s="34"/>
      <c r="F111" s="34"/>
      <c r="G111" s="34"/>
      <c r="M111" s="33"/>
    </row>
    <row r="112" spans="1:13" x14ac:dyDescent="0.3">
      <c r="A112" s="33"/>
      <c r="B112" s="34"/>
      <c r="C112" s="34"/>
      <c r="D112" s="34"/>
      <c r="E112" s="34"/>
      <c r="F112" s="34"/>
      <c r="G112" s="34"/>
      <c r="M112" s="33"/>
    </row>
    <row r="113" spans="1:13" x14ac:dyDescent="0.3">
      <c r="A113" s="33"/>
      <c r="B113" s="34"/>
      <c r="C113" s="34"/>
      <c r="D113" s="34"/>
      <c r="E113" s="34"/>
      <c r="F113" s="34"/>
      <c r="G113" s="34"/>
      <c r="M113" s="33"/>
    </row>
    <row r="114" spans="1:13" x14ac:dyDescent="0.3">
      <c r="A114" s="33"/>
      <c r="B114" s="34"/>
      <c r="C114" s="34"/>
      <c r="D114" s="34"/>
      <c r="E114" s="34"/>
      <c r="F114" s="34"/>
      <c r="G114" s="34"/>
      <c r="M114" s="33"/>
    </row>
    <row r="115" spans="1:13" x14ac:dyDescent="0.3">
      <c r="A115" s="33"/>
      <c r="B115" s="34"/>
      <c r="C115" s="34"/>
      <c r="D115" s="34"/>
      <c r="E115" s="34"/>
      <c r="F115" s="34"/>
      <c r="G115" s="34"/>
      <c r="M115" s="33"/>
    </row>
    <row r="116" spans="1:13" x14ac:dyDescent="0.3">
      <c r="A116" s="33"/>
      <c r="B116" s="34"/>
      <c r="C116" s="34"/>
      <c r="D116" s="34"/>
      <c r="E116" s="34"/>
      <c r="F116" s="34"/>
      <c r="G116" s="34"/>
      <c r="M116" s="33"/>
    </row>
    <row r="117" spans="1:13" x14ac:dyDescent="0.3">
      <c r="A117" s="33"/>
      <c r="B117" s="34"/>
      <c r="C117" s="34"/>
      <c r="D117" s="34"/>
      <c r="E117" s="34"/>
      <c r="F117" s="34"/>
      <c r="G117" s="34"/>
      <c r="M117" s="33"/>
    </row>
    <row r="118" spans="1:13" x14ac:dyDescent="0.3">
      <c r="A118" s="33"/>
      <c r="B118" s="34"/>
      <c r="C118" s="34"/>
      <c r="D118" s="34"/>
      <c r="E118" s="34"/>
      <c r="F118" s="34"/>
      <c r="G118" s="34"/>
      <c r="M118" s="33"/>
    </row>
    <row r="119" spans="1:13" x14ac:dyDescent="0.3">
      <c r="A119" s="33"/>
      <c r="B119" s="34"/>
      <c r="C119" s="34"/>
      <c r="D119" s="34"/>
      <c r="E119" s="34"/>
      <c r="F119" s="34"/>
      <c r="G119" s="34"/>
      <c r="M119" s="33"/>
    </row>
    <row r="120" spans="1:13" x14ac:dyDescent="0.3">
      <c r="A120" s="33"/>
      <c r="B120" s="34"/>
      <c r="C120" s="34"/>
      <c r="D120" s="34"/>
      <c r="E120" s="34"/>
      <c r="F120" s="34"/>
      <c r="G120" s="34"/>
      <c r="M120" s="33"/>
    </row>
    <row r="121" spans="1:13" x14ac:dyDescent="0.3">
      <c r="A121" s="33"/>
      <c r="B121" s="34"/>
      <c r="C121" s="34"/>
      <c r="D121" s="34"/>
      <c r="E121" s="34"/>
      <c r="F121" s="34"/>
      <c r="G121" s="34"/>
      <c r="M121" s="33"/>
    </row>
    <row r="122" spans="1:13" x14ac:dyDescent="0.3">
      <c r="A122" s="33"/>
      <c r="B122" s="34"/>
      <c r="C122" s="34"/>
      <c r="D122" s="34"/>
      <c r="E122" s="34"/>
      <c r="F122" s="34"/>
      <c r="G122" s="34"/>
      <c r="M122" s="33"/>
    </row>
    <row r="123" spans="1:13" x14ac:dyDescent="0.3">
      <c r="A123" s="33"/>
      <c r="B123" s="34"/>
      <c r="C123" s="34"/>
      <c r="D123" s="34"/>
      <c r="E123" s="34"/>
      <c r="F123" s="34"/>
      <c r="G123" s="34"/>
      <c r="M123" s="33"/>
    </row>
    <row r="124" spans="1:13" x14ac:dyDescent="0.3">
      <c r="A124" s="33"/>
      <c r="B124" s="34"/>
      <c r="C124" s="34"/>
      <c r="D124" s="34"/>
      <c r="E124" s="34"/>
      <c r="F124" s="34"/>
      <c r="G124" s="34"/>
      <c r="M124" s="33"/>
    </row>
    <row r="125" spans="1:13" x14ac:dyDescent="0.3">
      <c r="A125" s="33"/>
      <c r="B125" s="34"/>
      <c r="C125" s="34"/>
      <c r="D125" s="34"/>
      <c r="E125" s="34"/>
      <c r="F125" s="34"/>
      <c r="G125" s="34"/>
      <c r="M125" s="33"/>
    </row>
    <row r="126" spans="1:13" x14ac:dyDescent="0.3">
      <c r="A126" s="33"/>
      <c r="B126" s="34"/>
      <c r="C126" s="34"/>
      <c r="D126" s="34"/>
      <c r="E126" s="34"/>
      <c r="F126" s="34"/>
      <c r="G126" s="34"/>
      <c r="M126" s="33"/>
    </row>
    <row r="127" spans="1:13" x14ac:dyDescent="0.3">
      <c r="A127" s="33"/>
      <c r="B127" s="34"/>
      <c r="C127" s="34"/>
      <c r="D127" s="34"/>
      <c r="E127" s="34"/>
      <c r="F127" s="34"/>
      <c r="G127" s="34"/>
      <c r="M127" s="33"/>
    </row>
    <row r="128" spans="1:13" x14ac:dyDescent="0.3">
      <c r="A128" s="33"/>
      <c r="B128" s="34"/>
      <c r="C128" s="34"/>
      <c r="D128" s="34"/>
      <c r="E128" s="34"/>
      <c r="F128" s="34"/>
      <c r="G128" s="34"/>
      <c r="M128" s="33"/>
    </row>
    <row r="129" spans="1:13" x14ac:dyDescent="0.3">
      <c r="A129" s="33"/>
      <c r="B129" s="34"/>
      <c r="C129" s="34"/>
      <c r="D129" s="34"/>
      <c r="E129" s="34"/>
      <c r="F129" s="34"/>
      <c r="G129" s="34"/>
      <c r="M129" s="33"/>
    </row>
    <row r="130" spans="1:13" x14ac:dyDescent="0.3">
      <c r="A130" s="33"/>
      <c r="B130" s="34"/>
      <c r="C130" s="34"/>
      <c r="D130" s="34"/>
      <c r="E130" s="34"/>
      <c r="F130" s="34"/>
      <c r="G130" s="34"/>
      <c r="M130" s="33"/>
    </row>
    <row r="131" spans="1:13" x14ac:dyDescent="0.3">
      <c r="A131" s="33"/>
      <c r="B131" s="34"/>
      <c r="C131" s="34"/>
      <c r="D131" s="34"/>
      <c r="E131" s="34"/>
      <c r="F131" s="34"/>
      <c r="G131" s="34"/>
      <c r="M131" s="33"/>
    </row>
    <row r="132" spans="1:13" x14ac:dyDescent="0.3">
      <c r="A132" s="33"/>
      <c r="B132" s="34"/>
      <c r="C132" s="34"/>
      <c r="D132" s="34"/>
      <c r="E132" s="34"/>
      <c r="F132" s="34"/>
      <c r="G132" s="34"/>
      <c r="M132" s="33"/>
    </row>
    <row r="133" spans="1:13" x14ac:dyDescent="0.3">
      <c r="A133" s="33"/>
      <c r="B133" s="34"/>
      <c r="C133" s="34"/>
      <c r="D133" s="34"/>
      <c r="E133" s="34"/>
      <c r="F133" s="34"/>
      <c r="G133" s="34"/>
      <c r="M133" s="33"/>
    </row>
    <row r="134" spans="1:13" x14ac:dyDescent="0.3">
      <c r="A134" s="33"/>
      <c r="B134" s="34"/>
      <c r="C134" s="34"/>
      <c r="D134" s="34"/>
      <c r="E134" s="34"/>
      <c r="F134" s="34"/>
      <c r="G134" s="34"/>
      <c r="M134" s="33"/>
    </row>
    <row r="135" spans="1:13" x14ac:dyDescent="0.3">
      <c r="A135" s="33"/>
      <c r="B135" s="34"/>
      <c r="C135" s="34"/>
      <c r="D135" s="34"/>
      <c r="E135" s="34"/>
      <c r="F135" s="34"/>
      <c r="G135" s="34"/>
      <c r="M135" s="33"/>
    </row>
    <row r="136" spans="1:13" x14ac:dyDescent="0.3">
      <c r="A136" s="33"/>
      <c r="B136" s="34"/>
      <c r="C136" s="34"/>
      <c r="D136" s="34"/>
      <c r="E136" s="34"/>
      <c r="F136" s="34"/>
      <c r="G136" s="34"/>
      <c r="M136" s="33"/>
    </row>
    <row r="137" spans="1:13" x14ac:dyDescent="0.3">
      <c r="A137" s="33"/>
      <c r="B137" s="34"/>
      <c r="C137" s="34"/>
      <c r="D137" s="34"/>
      <c r="E137" s="34"/>
      <c r="F137" s="34"/>
      <c r="G137" s="34"/>
      <c r="M137" s="33"/>
    </row>
    <row r="138" spans="1:13" x14ac:dyDescent="0.3">
      <c r="A138" s="33"/>
      <c r="B138" s="34"/>
      <c r="C138" s="34"/>
      <c r="D138" s="34"/>
      <c r="E138" s="34"/>
      <c r="F138" s="34"/>
      <c r="G138" s="34"/>
      <c r="M138" s="33"/>
    </row>
    <row r="139" spans="1:13" x14ac:dyDescent="0.3">
      <c r="A139" s="33"/>
      <c r="B139" s="34"/>
      <c r="C139" s="34"/>
      <c r="D139" s="34"/>
      <c r="E139" s="34"/>
      <c r="F139" s="34"/>
      <c r="G139" s="34"/>
      <c r="M139" s="33"/>
    </row>
    <row r="140" spans="1:13" x14ac:dyDescent="0.3">
      <c r="A140" s="33"/>
      <c r="B140" s="34"/>
      <c r="C140" s="34"/>
      <c r="D140" s="34"/>
      <c r="E140" s="34"/>
      <c r="F140" s="34"/>
      <c r="G140" s="34"/>
      <c r="M140" s="33"/>
    </row>
    <row r="141" spans="1:13" x14ac:dyDescent="0.3">
      <c r="A141" s="33"/>
      <c r="B141" s="34"/>
      <c r="C141" s="34"/>
      <c r="D141" s="34"/>
      <c r="E141" s="34"/>
      <c r="F141" s="34"/>
      <c r="G141" s="34"/>
      <c r="M141" s="33"/>
    </row>
    <row r="142" spans="1:13" x14ac:dyDescent="0.3">
      <c r="A142" s="33"/>
      <c r="B142" s="34"/>
      <c r="C142" s="34"/>
      <c r="D142" s="34"/>
      <c r="E142" s="34"/>
      <c r="F142" s="34"/>
      <c r="G142" s="34"/>
      <c r="M142" s="33"/>
    </row>
    <row r="143" spans="1:13" x14ac:dyDescent="0.3">
      <c r="A143" s="33"/>
      <c r="B143" s="34"/>
      <c r="C143" s="34"/>
      <c r="D143" s="34"/>
      <c r="E143" s="34"/>
      <c r="F143" s="34"/>
      <c r="G143" s="34"/>
      <c r="M143" s="33"/>
    </row>
    <row r="144" spans="1:13" x14ac:dyDescent="0.3">
      <c r="A144" s="33"/>
      <c r="B144" s="34"/>
      <c r="C144" s="34"/>
      <c r="D144" s="34"/>
      <c r="E144" s="34"/>
      <c r="F144" s="34"/>
      <c r="G144" s="34"/>
      <c r="M144" s="33"/>
    </row>
    <row r="145" spans="1:13" x14ac:dyDescent="0.3">
      <c r="A145" s="33"/>
      <c r="B145" s="34"/>
      <c r="C145" s="34"/>
      <c r="D145" s="34"/>
      <c r="E145" s="34"/>
      <c r="F145" s="34"/>
      <c r="G145" s="34"/>
      <c r="M145" s="33"/>
    </row>
    <row r="146" spans="1:13" x14ac:dyDescent="0.3">
      <c r="A146" s="33"/>
      <c r="B146" s="34"/>
      <c r="C146" s="34"/>
      <c r="D146" s="34"/>
      <c r="E146" s="34"/>
      <c r="F146" s="34"/>
      <c r="G146" s="34"/>
      <c r="M146" s="33"/>
    </row>
    <row r="147" spans="1:13" x14ac:dyDescent="0.3">
      <c r="A147" s="33"/>
      <c r="B147" s="34"/>
      <c r="C147" s="34"/>
      <c r="D147" s="34"/>
      <c r="E147" s="34"/>
      <c r="F147" s="34"/>
      <c r="G147" s="34"/>
      <c r="M147" s="33"/>
    </row>
    <row r="148" spans="1:13" x14ac:dyDescent="0.3">
      <c r="A148" s="33"/>
      <c r="B148" s="34"/>
      <c r="C148" s="34"/>
      <c r="D148" s="34"/>
      <c r="E148" s="34"/>
      <c r="F148" s="34"/>
      <c r="G148" s="34"/>
      <c r="M148" s="33"/>
    </row>
    <row r="149" spans="1:13" x14ac:dyDescent="0.3">
      <c r="A149" s="33"/>
      <c r="B149" s="34"/>
      <c r="C149" s="34"/>
      <c r="D149" s="34"/>
      <c r="E149" s="34"/>
      <c r="F149" s="34"/>
      <c r="G149" s="34"/>
      <c r="M149" s="33"/>
    </row>
    <row r="150" spans="1:13" x14ac:dyDescent="0.3">
      <c r="A150" s="33"/>
      <c r="B150" s="34"/>
      <c r="C150" s="34"/>
      <c r="D150" s="34"/>
      <c r="E150" s="34"/>
      <c r="F150" s="34"/>
      <c r="G150" s="34"/>
      <c r="M150" s="33"/>
    </row>
    <row r="151" spans="1:13" x14ac:dyDescent="0.3">
      <c r="A151" s="33"/>
      <c r="B151" s="34"/>
      <c r="C151" s="34"/>
      <c r="D151" s="34"/>
      <c r="E151" s="34"/>
      <c r="F151" s="34"/>
      <c r="G151" s="34"/>
      <c r="M151" s="33"/>
    </row>
    <row r="152" spans="1:13" x14ac:dyDescent="0.3">
      <c r="A152" s="33"/>
      <c r="B152" s="34"/>
      <c r="C152" s="34"/>
      <c r="D152" s="34"/>
      <c r="E152" s="34"/>
      <c r="F152" s="34"/>
      <c r="G152" s="34"/>
      <c r="M152" s="33"/>
    </row>
    <row r="153" spans="1:13" x14ac:dyDescent="0.3">
      <c r="A153" s="33"/>
      <c r="B153" s="34"/>
      <c r="C153" s="34"/>
      <c r="D153" s="34"/>
      <c r="E153" s="34"/>
      <c r="F153" s="34"/>
      <c r="G153" s="34"/>
      <c r="M153" s="33"/>
    </row>
    <row r="154" spans="1:13" x14ac:dyDescent="0.3">
      <c r="A154" s="33"/>
      <c r="B154" s="34"/>
      <c r="C154" s="34"/>
      <c r="D154" s="34"/>
      <c r="E154" s="34"/>
      <c r="F154" s="34"/>
      <c r="G154" s="34"/>
      <c r="M154" s="33"/>
    </row>
    <row r="155" spans="1:13" x14ac:dyDescent="0.3">
      <c r="A155" s="33"/>
      <c r="B155" s="34"/>
      <c r="C155" s="34"/>
      <c r="D155" s="34"/>
      <c r="E155" s="34"/>
      <c r="F155" s="34"/>
      <c r="G155" s="34"/>
      <c r="M155" s="33"/>
    </row>
    <row r="156" spans="1:13" x14ac:dyDescent="0.3">
      <c r="A156" s="33"/>
      <c r="B156" s="34"/>
      <c r="C156" s="34"/>
      <c r="D156" s="34"/>
      <c r="E156" s="34"/>
      <c r="F156" s="34"/>
      <c r="G156" s="34"/>
      <c r="M156" s="33"/>
    </row>
    <row r="157" spans="1:13" x14ac:dyDescent="0.3">
      <c r="A157" s="33"/>
      <c r="B157" s="34"/>
      <c r="C157" s="34"/>
      <c r="D157" s="34"/>
      <c r="E157" s="34"/>
      <c r="F157" s="34"/>
      <c r="G157" s="34"/>
      <c r="M157" s="33"/>
    </row>
    <row r="158" spans="1:13" x14ac:dyDescent="0.3">
      <c r="A158" s="33"/>
      <c r="B158" s="34"/>
      <c r="C158" s="34"/>
      <c r="D158" s="34"/>
      <c r="E158" s="34"/>
      <c r="F158" s="34"/>
      <c r="G158" s="34"/>
      <c r="M158" s="33"/>
    </row>
    <row r="159" spans="1:13" x14ac:dyDescent="0.3">
      <c r="A159" s="33"/>
      <c r="B159" s="34"/>
      <c r="C159" s="34"/>
      <c r="D159" s="34"/>
      <c r="E159" s="34"/>
      <c r="F159" s="34"/>
      <c r="G159" s="34"/>
      <c r="M159" s="33"/>
    </row>
    <row r="160" spans="1:13" x14ac:dyDescent="0.3">
      <c r="A160" s="33"/>
      <c r="B160" s="34"/>
      <c r="C160" s="34"/>
      <c r="D160" s="34"/>
      <c r="E160" s="34"/>
      <c r="F160" s="34"/>
      <c r="G160" s="34"/>
      <c r="M160" s="33"/>
    </row>
    <row r="161" spans="1:13" x14ac:dyDescent="0.3">
      <c r="A161" s="33"/>
      <c r="B161" s="34"/>
      <c r="C161" s="34"/>
      <c r="D161" s="34"/>
      <c r="E161" s="34"/>
      <c r="F161" s="34"/>
      <c r="G161" s="34"/>
      <c r="M161" s="33"/>
    </row>
    <row r="162" spans="1:13" x14ac:dyDescent="0.3">
      <c r="A162" s="33"/>
      <c r="B162" s="34"/>
      <c r="C162" s="34"/>
      <c r="D162" s="34"/>
      <c r="E162" s="34"/>
      <c r="F162" s="34"/>
      <c r="G162" s="34"/>
      <c r="M162" s="33"/>
    </row>
    <row r="163" spans="1:13" x14ac:dyDescent="0.3">
      <c r="A163" s="33"/>
      <c r="B163" s="34"/>
      <c r="C163" s="34"/>
      <c r="D163" s="34"/>
      <c r="E163" s="34"/>
      <c r="F163" s="34"/>
      <c r="G163" s="34"/>
      <c r="M163" s="33"/>
    </row>
    <row r="164" spans="1:13" x14ac:dyDescent="0.3">
      <c r="A164" s="33"/>
      <c r="B164" s="34"/>
      <c r="C164" s="34"/>
      <c r="D164" s="34"/>
      <c r="E164" s="34"/>
      <c r="F164" s="34"/>
      <c r="G164" s="34"/>
      <c r="M164" s="33"/>
    </row>
    <row r="165" spans="1:13" x14ac:dyDescent="0.3">
      <c r="A165" s="33"/>
      <c r="B165" s="34"/>
      <c r="C165" s="34"/>
      <c r="D165" s="34"/>
      <c r="E165" s="34"/>
      <c r="F165" s="34"/>
      <c r="G165" s="34"/>
      <c r="M165" s="33"/>
    </row>
    <row r="166" spans="1:13" x14ac:dyDescent="0.3">
      <c r="A166" s="33"/>
      <c r="B166" s="34"/>
      <c r="C166" s="34"/>
      <c r="D166" s="34"/>
      <c r="E166" s="34"/>
      <c r="F166" s="34"/>
      <c r="G166" s="34"/>
      <c r="M166" s="33"/>
    </row>
    <row r="167" spans="1:13" x14ac:dyDescent="0.3">
      <c r="A167" s="33"/>
      <c r="B167" s="34"/>
      <c r="C167" s="34"/>
      <c r="D167" s="34"/>
      <c r="E167" s="34"/>
      <c r="F167" s="34"/>
      <c r="G167" s="34"/>
      <c r="M167" s="33"/>
    </row>
    <row r="168" spans="1:13" x14ac:dyDescent="0.3">
      <c r="A168" s="33"/>
      <c r="B168" s="34"/>
      <c r="C168" s="34"/>
      <c r="D168" s="34"/>
      <c r="E168" s="34"/>
      <c r="F168" s="34"/>
      <c r="G168" s="34"/>
      <c r="M168" s="33"/>
    </row>
    <row r="169" spans="1:13" x14ac:dyDescent="0.3">
      <c r="A169" s="33"/>
      <c r="B169" s="34"/>
      <c r="C169" s="34"/>
      <c r="D169" s="34"/>
      <c r="E169" s="34"/>
      <c r="F169" s="34"/>
      <c r="G169" s="34"/>
      <c r="M169" s="33"/>
    </row>
    <row r="170" spans="1:13" x14ac:dyDescent="0.3">
      <c r="A170" s="33"/>
      <c r="B170" s="34"/>
      <c r="C170" s="34"/>
      <c r="D170" s="34"/>
      <c r="E170" s="34"/>
      <c r="F170" s="34"/>
      <c r="G170" s="34"/>
      <c r="M170" s="33"/>
    </row>
    <row r="171" spans="1:13" x14ac:dyDescent="0.3">
      <c r="A171" s="33"/>
      <c r="B171" s="34"/>
      <c r="C171" s="34"/>
      <c r="D171" s="34"/>
      <c r="E171" s="34"/>
      <c r="F171" s="34"/>
      <c r="G171" s="34"/>
      <c r="M171" s="33"/>
    </row>
    <row r="172" spans="1:13" x14ac:dyDescent="0.3">
      <c r="A172" s="33"/>
      <c r="B172" s="34"/>
      <c r="C172" s="34"/>
      <c r="D172" s="34"/>
      <c r="E172" s="34"/>
      <c r="F172" s="34"/>
      <c r="G172" s="34"/>
      <c r="M172" s="33"/>
    </row>
    <row r="173" spans="1:13" x14ac:dyDescent="0.3">
      <c r="A173" s="33"/>
      <c r="B173" s="34"/>
      <c r="C173" s="34"/>
      <c r="D173" s="34"/>
      <c r="E173" s="34"/>
      <c r="F173" s="34"/>
      <c r="G173" s="34"/>
      <c r="M173" s="33"/>
    </row>
    <row r="174" spans="1:13" x14ac:dyDescent="0.3">
      <c r="A174" s="33"/>
      <c r="B174" s="34"/>
      <c r="C174" s="34"/>
      <c r="D174" s="34"/>
      <c r="E174" s="34"/>
      <c r="F174" s="34"/>
      <c r="G174" s="34"/>
      <c r="M174" s="33"/>
    </row>
    <row r="175" spans="1:13" x14ac:dyDescent="0.3">
      <c r="A175" s="33"/>
      <c r="B175" s="34"/>
      <c r="C175" s="34"/>
      <c r="D175" s="34"/>
      <c r="E175" s="34"/>
      <c r="F175" s="34"/>
      <c r="G175" s="34"/>
      <c r="M175" s="33"/>
    </row>
    <row r="176" spans="1:13" x14ac:dyDescent="0.3">
      <c r="A176" s="33"/>
      <c r="B176" s="34"/>
      <c r="C176" s="34"/>
      <c r="D176" s="34"/>
      <c r="E176" s="34"/>
      <c r="F176" s="34"/>
      <c r="G176" s="34"/>
      <c r="M176" s="33"/>
    </row>
    <row r="177" spans="1:13" x14ac:dyDescent="0.3">
      <c r="A177" s="33"/>
      <c r="B177" s="34"/>
      <c r="C177" s="34"/>
      <c r="D177" s="34"/>
      <c r="E177" s="34"/>
      <c r="F177" s="34"/>
      <c r="G177" s="34"/>
      <c r="M177" s="33"/>
    </row>
    <row r="178" spans="1:13" x14ac:dyDescent="0.3">
      <c r="A178" s="33"/>
      <c r="B178" s="34"/>
      <c r="C178" s="34"/>
      <c r="D178" s="34"/>
      <c r="E178" s="34"/>
      <c r="F178" s="34"/>
      <c r="G178" s="34"/>
      <c r="M178" s="33"/>
    </row>
    <row r="179" spans="1:13" x14ac:dyDescent="0.3">
      <c r="A179" s="33"/>
      <c r="B179" s="34"/>
      <c r="C179" s="34"/>
      <c r="D179" s="34"/>
      <c r="E179" s="34"/>
      <c r="F179" s="34"/>
      <c r="G179" s="34"/>
      <c r="M179" s="33"/>
    </row>
    <row r="180" spans="1:13" x14ac:dyDescent="0.3">
      <c r="A180" s="33"/>
      <c r="B180" s="34"/>
      <c r="C180" s="34"/>
      <c r="D180" s="34"/>
      <c r="E180" s="34"/>
      <c r="F180" s="34"/>
      <c r="G180" s="34"/>
      <c r="M180" s="33"/>
    </row>
    <row r="181" spans="1:13" x14ac:dyDescent="0.3">
      <c r="A181" s="33"/>
      <c r="B181" s="34"/>
      <c r="C181" s="34"/>
      <c r="D181" s="34"/>
      <c r="E181" s="34"/>
      <c r="F181" s="34"/>
      <c r="G181" s="34"/>
      <c r="M181" s="33"/>
    </row>
    <row r="182" spans="1:13" x14ac:dyDescent="0.3">
      <c r="A182" s="33"/>
      <c r="B182" s="34"/>
      <c r="C182" s="34"/>
      <c r="D182" s="34"/>
      <c r="E182" s="34"/>
      <c r="F182" s="34"/>
      <c r="G182" s="34"/>
      <c r="M182" s="33"/>
    </row>
    <row r="183" spans="1:13" x14ac:dyDescent="0.3">
      <c r="A183" s="33"/>
      <c r="B183" s="34"/>
      <c r="C183" s="34"/>
      <c r="D183" s="34"/>
      <c r="E183" s="34"/>
      <c r="F183" s="34"/>
      <c r="G183" s="34"/>
      <c r="M183" s="33"/>
    </row>
    <row r="184" spans="1:13" x14ac:dyDescent="0.3">
      <c r="A184" s="33"/>
      <c r="B184" s="34"/>
      <c r="C184" s="34"/>
      <c r="D184" s="34"/>
      <c r="E184" s="34"/>
      <c r="F184" s="34"/>
      <c r="G184" s="34"/>
      <c r="M184" s="33"/>
    </row>
    <row r="185" spans="1:13" x14ac:dyDescent="0.3">
      <c r="A185" s="33"/>
      <c r="B185" s="34"/>
      <c r="C185" s="34"/>
      <c r="D185" s="34"/>
      <c r="E185" s="34"/>
      <c r="F185" s="34"/>
      <c r="G185" s="34"/>
      <c r="M185" s="33"/>
    </row>
    <row r="186" spans="1:13" x14ac:dyDescent="0.3">
      <c r="A186" s="33"/>
      <c r="B186" s="34"/>
      <c r="C186" s="34"/>
      <c r="D186" s="34"/>
      <c r="E186" s="34"/>
      <c r="F186" s="34"/>
      <c r="G186" s="34"/>
      <c r="M186" s="33"/>
    </row>
    <row r="187" spans="1:13" x14ac:dyDescent="0.3">
      <c r="A187" s="33"/>
      <c r="B187" s="34"/>
      <c r="C187" s="34"/>
      <c r="D187" s="34"/>
      <c r="E187" s="34"/>
      <c r="F187" s="34"/>
      <c r="G187" s="34"/>
      <c r="M187" s="33"/>
    </row>
    <row r="188" spans="1:13" x14ac:dyDescent="0.3">
      <c r="A188" s="33"/>
      <c r="B188" s="34"/>
      <c r="C188" s="34"/>
      <c r="D188" s="34"/>
      <c r="E188" s="34"/>
      <c r="F188" s="34"/>
      <c r="G188" s="34"/>
      <c r="M188" s="33"/>
    </row>
    <row r="189" spans="1:13" x14ac:dyDescent="0.3">
      <c r="A189" s="33"/>
      <c r="B189" s="34"/>
      <c r="C189" s="34"/>
      <c r="D189" s="34"/>
      <c r="E189" s="34"/>
      <c r="F189" s="34"/>
      <c r="G189" s="34"/>
      <c r="M189" s="33"/>
    </row>
    <row r="190" spans="1:13" x14ac:dyDescent="0.3">
      <c r="A190" s="33"/>
      <c r="B190" s="34"/>
      <c r="C190" s="34"/>
      <c r="D190" s="34"/>
      <c r="E190" s="34"/>
      <c r="F190" s="34"/>
      <c r="G190" s="34"/>
      <c r="M190" s="33"/>
    </row>
    <row r="191" spans="1:13" x14ac:dyDescent="0.3">
      <c r="A191" s="33"/>
      <c r="B191" s="34"/>
      <c r="C191" s="34"/>
      <c r="D191" s="34"/>
      <c r="E191" s="34"/>
      <c r="F191" s="34"/>
      <c r="G191" s="34"/>
      <c r="M191" s="33"/>
    </row>
    <row r="192" spans="1:13" x14ac:dyDescent="0.3">
      <c r="A192" s="33"/>
      <c r="B192" s="34"/>
      <c r="C192" s="34"/>
      <c r="D192" s="34"/>
      <c r="E192" s="34"/>
      <c r="F192" s="34"/>
      <c r="G192" s="34"/>
      <c r="M192" s="33"/>
    </row>
    <row r="193" spans="1:13" x14ac:dyDescent="0.3">
      <c r="A193" s="33"/>
      <c r="B193" s="34"/>
      <c r="C193" s="34"/>
      <c r="D193" s="34"/>
      <c r="E193" s="34"/>
      <c r="F193" s="34"/>
      <c r="G193" s="34"/>
      <c r="M193" s="33"/>
    </row>
    <row r="194" spans="1:13" x14ac:dyDescent="0.3">
      <c r="A194" s="33"/>
      <c r="B194" s="34"/>
      <c r="C194" s="34"/>
      <c r="D194" s="34"/>
      <c r="E194" s="34"/>
      <c r="F194" s="34"/>
      <c r="G194" s="34"/>
      <c r="M194" s="33"/>
    </row>
    <row r="195" spans="1:13" x14ac:dyDescent="0.3">
      <c r="A195" s="33"/>
      <c r="B195" s="34"/>
      <c r="C195" s="34"/>
      <c r="D195" s="34"/>
      <c r="E195" s="34"/>
      <c r="F195" s="34"/>
      <c r="G195" s="34"/>
      <c r="M195" s="33"/>
    </row>
    <row r="196" spans="1:13" x14ac:dyDescent="0.3">
      <c r="A196" s="33"/>
      <c r="B196" s="34"/>
      <c r="C196" s="34"/>
      <c r="D196" s="34"/>
      <c r="E196" s="34"/>
      <c r="F196" s="34"/>
      <c r="G196" s="34"/>
      <c r="M196" s="33"/>
    </row>
    <row r="197" spans="1:13" x14ac:dyDescent="0.3">
      <c r="A197" s="33"/>
      <c r="B197" s="34"/>
      <c r="C197" s="34"/>
      <c r="D197" s="34"/>
      <c r="E197" s="34"/>
      <c r="F197" s="34"/>
      <c r="G197" s="34"/>
      <c r="M197" s="33"/>
    </row>
    <row r="198" spans="1:13" x14ac:dyDescent="0.3">
      <c r="A198" s="33"/>
      <c r="B198" s="34"/>
      <c r="C198" s="34"/>
      <c r="D198" s="34"/>
      <c r="E198" s="34"/>
      <c r="F198" s="34"/>
      <c r="G198" s="34"/>
      <c r="M198" s="33"/>
    </row>
    <row r="199" spans="1:13" x14ac:dyDescent="0.3">
      <c r="A199" s="33"/>
      <c r="B199" s="34"/>
      <c r="C199" s="34"/>
      <c r="D199" s="34"/>
      <c r="E199" s="34"/>
      <c r="F199" s="34"/>
      <c r="G199" s="34"/>
      <c r="M199" s="33"/>
    </row>
    <row r="200" spans="1:13" x14ac:dyDescent="0.3">
      <c r="A200" s="33"/>
      <c r="B200" s="34"/>
      <c r="C200" s="34"/>
      <c r="D200" s="34"/>
      <c r="E200" s="34"/>
      <c r="F200" s="34"/>
      <c r="G200" s="34"/>
      <c r="M200" s="33"/>
    </row>
    <row r="201" spans="1:13" x14ac:dyDescent="0.3">
      <c r="A201" s="33"/>
      <c r="B201" s="34"/>
      <c r="C201" s="34"/>
      <c r="D201" s="34"/>
      <c r="E201" s="34"/>
      <c r="F201" s="34"/>
      <c r="G201" s="34"/>
      <c r="M201" s="33"/>
    </row>
    <row r="202" spans="1:13" x14ac:dyDescent="0.3">
      <c r="A202" s="33"/>
      <c r="B202" s="34"/>
      <c r="C202" s="34"/>
      <c r="D202" s="34"/>
      <c r="E202" s="34"/>
      <c r="F202" s="34"/>
      <c r="G202" s="34"/>
      <c r="M202" s="33"/>
    </row>
    <row r="203" spans="1:13" x14ac:dyDescent="0.3">
      <c r="A203" s="33"/>
      <c r="B203" s="34"/>
      <c r="C203" s="34"/>
      <c r="D203" s="34"/>
      <c r="E203" s="34"/>
      <c r="F203" s="34"/>
      <c r="G203" s="34"/>
      <c r="M203" s="33"/>
    </row>
    <row r="204" spans="1:13" x14ac:dyDescent="0.3">
      <c r="A204" s="33"/>
      <c r="B204" s="34"/>
      <c r="C204" s="34"/>
      <c r="D204" s="34"/>
      <c r="E204" s="34"/>
      <c r="F204" s="34"/>
      <c r="G204" s="34"/>
      <c r="M204" s="33"/>
    </row>
    <row r="205" spans="1:13" x14ac:dyDescent="0.3">
      <c r="A205" s="33"/>
      <c r="B205" s="34"/>
      <c r="C205" s="34"/>
      <c r="D205" s="34"/>
      <c r="E205" s="34"/>
      <c r="F205" s="34"/>
      <c r="G205" s="34"/>
      <c r="M205" s="33"/>
    </row>
    <row r="206" spans="1:13" x14ac:dyDescent="0.3">
      <c r="A206" s="33"/>
      <c r="B206" s="34"/>
      <c r="C206" s="34"/>
      <c r="D206" s="34"/>
      <c r="E206" s="34"/>
      <c r="F206" s="34"/>
      <c r="G206" s="34"/>
      <c r="M206" s="33"/>
    </row>
    <row r="207" spans="1:13" x14ac:dyDescent="0.3">
      <c r="A207" s="33"/>
      <c r="B207" s="34"/>
      <c r="C207" s="34"/>
      <c r="D207" s="34"/>
      <c r="E207" s="34"/>
      <c r="F207" s="34"/>
      <c r="G207" s="34"/>
      <c r="M207" s="33"/>
    </row>
    <row r="208" spans="1:13" x14ac:dyDescent="0.3">
      <c r="A208" s="33"/>
      <c r="B208" s="34"/>
      <c r="C208" s="34"/>
      <c r="D208" s="34"/>
      <c r="E208" s="34"/>
      <c r="F208" s="34"/>
      <c r="G208" s="34"/>
      <c r="M208" s="33"/>
    </row>
    <row r="209" spans="1:13" x14ac:dyDescent="0.3">
      <c r="A209" s="33"/>
      <c r="B209" s="34"/>
      <c r="C209" s="34"/>
      <c r="D209" s="34"/>
      <c r="E209" s="34"/>
      <c r="F209" s="34"/>
      <c r="G209" s="34"/>
      <c r="M209" s="33"/>
    </row>
    <row r="210" spans="1:13" x14ac:dyDescent="0.3">
      <c r="A210" s="33"/>
      <c r="B210" s="34"/>
      <c r="C210" s="34"/>
      <c r="D210" s="34"/>
      <c r="E210" s="34"/>
      <c r="F210" s="34"/>
      <c r="G210" s="34"/>
      <c r="M210" s="33"/>
    </row>
    <row r="211" spans="1:13" x14ac:dyDescent="0.3">
      <c r="A211" s="33"/>
      <c r="B211" s="34"/>
      <c r="C211" s="34"/>
      <c r="D211" s="34"/>
      <c r="E211" s="34"/>
      <c r="F211" s="34"/>
      <c r="G211" s="34"/>
      <c r="M211" s="33"/>
    </row>
    <row r="212" spans="1:13" x14ac:dyDescent="0.3">
      <c r="A212" s="33"/>
      <c r="B212" s="34"/>
      <c r="C212" s="34"/>
      <c r="D212" s="34"/>
      <c r="E212" s="34"/>
      <c r="F212" s="34"/>
      <c r="G212" s="34"/>
      <c r="M212" s="33"/>
    </row>
    <row r="213" spans="1:13" x14ac:dyDescent="0.3">
      <c r="A213" s="33"/>
      <c r="B213" s="34"/>
      <c r="C213" s="34"/>
      <c r="D213" s="34"/>
      <c r="E213" s="34"/>
      <c r="F213" s="34"/>
      <c r="G213" s="34"/>
      <c r="M213" s="33"/>
    </row>
    <row r="214" spans="1:13" x14ac:dyDescent="0.3">
      <c r="A214" s="33"/>
      <c r="B214" s="34"/>
      <c r="C214" s="34"/>
      <c r="D214" s="34"/>
      <c r="E214" s="34"/>
      <c r="F214" s="34"/>
      <c r="G214" s="34"/>
      <c r="M214" s="33"/>
    </row>
    <row r="215" spans="1:13" x14ac:dyDescent="0.3">
      <c r="A215" s="33"/>
      <c r="B215" s="34"/>
      <c r="C215" s="34"/>
      <c r="D215" s="34"/>
      <c r="E215" s="34"/>
      <c r="F215" s="34"/>
      <c r="G215" s="34"/>
      <c r="M215" s="33"/>
    </row>
    <row r="216" spans="1:13" x14ac:dyDescent="0.3">
      <c r="A216" s="33"/>
      <c r="B216" s="34"/>
      <c r="C216" s="34"/>
      <c r="D216" s="34"/>
      <c r="E216" s="34"/>
      <c r="F216" s="34"/>
      <c r="G216" s="34"/>
      <c r="M216" s="33"/>
    </row>
    <row r="217" spans="1:13" x14ac:dyDescent="0.3">
      <c r="A217" s="33"/>
      <c r="B217" s="34"/>
      <c r="C217" s="34"/>
      <c r="D217" s="34"/>
      <c r="E217" s="34"/>
      <c r="F217" s="34"/>
      <c r="G217" s="34"/>
      <c r="M217" s="33"/>
    </row>
    <row r="218" spans="1:13" x14ac:dyDescent="0.3">
      <c r="A218" s="33"/>
      <c r="B218" s="34"/>
      <c r="C218" s="34"/>
      <c r="D218" s="34"/>
      <c r="E218" s="34"/>
      <c r="F218" s="34"/>
      <c r="G218" s="34"/>
      <c r="M218" s="33"/>
    </row>
    <row r="219" spans="1:13" x14ac:dyDescent="0.3">
      <c r="A219" s="33"/>
      <c r="B219" s="34"/>
      <c r="C219" s="34"/>
      <c r="D219" s="34"/>
      <c r="E219" s="34"/>
      <c r="F219" s="34"/>
      <c r="G219" s="34"/>
      <c r="M219" s="33"/>
    </row>
    <row r="220" spans="1:13" x14ac:dyDescent="0.3">
      <c r="A220" s="33"/>
      <c r="B220" s="34"/>
      <c r="C220" s="34"/>
      <c r="D220" s="34"/>
      <c r="E220" s="34"/>
      <c r="F220" s="34"/>
      <c r="G220" s="34"/>
      <c r="M220" s="33"/>
    </row>
    <row r="221" spans="1:13" x14ac:dyDescent="0.3">
      <c r="A221" s="33"/>
      <c r="B221" s="34"/>
      <c r="C221" s="34"/>
      <c r="D221" s="34"/>
      <c r="E221" s="34"/>
      <c r="F221" s="34"/>
      <c r="G221" s="34"/>
      <c r="M221" s="33"/>
    </row>
    <row r="222" spans="1:13" x14ac:dyDescent="0.3">
      <c r="A222" s="33"/>
      <c r="B222" s="34"/>
      <c r="C222" s="34"/>
      <c r="D222" s="34"/>
      <c r="E222" s="34"/>
      <c r="F222" s="34"/>
      <c r="G222" s="34"/>
      <c r="M222" s="33"/>
    </row>
    <row r="223" spans="1:13" x14ac:dyDescent="0.3">
      <c r="A223" s="33"/>
      <c r="B223" s="34"/>
      <c r="C223" s="34"/>
      <c r="D223" s="34"/>
      <c r="E223" s="34"/>
      <c r="F223" s="34"/>
      <c r="G223" s="34"/>
      <c r="M223" s="33"/>
    </row>
    <row r="224" spans="1:13" x14ac:dyDescent="0.3">
      <c r="A224" s="33"/>
      <c r="B224" s="34"/>
      <c r="C224" s="34"/>
      <c r="D224" s="34"/>
      <c r="E224" s="34"/>
      <c r="F224" s="34"/>
      <c r="G224" s="34"/>
      <c r="M224" s="33"/>
    </row>
    <row r="225" spans="1:13" x14ac:dyDescent="0.3">
      <c r="A225" s="33"/>
      <c r="B225" s="34"/>
      <c r="C225" s="34"/>
      <c r="D225" s="34"/>
      <c r="E225" s="34"/>
      <c r="F225" s="34"/>
      <c r="G225" s="34"/>
      <c r="M225" s="33"/>
    </row>
    <row r="226" spans="1:13" x14ac:dyDescent="0.3">
      <c r="A226" s="33"/>
      <c r="B226" s="34"/>
      <c r="C226" s="34"/>
      <c r="D226" s="34"/>
      <c r="E226" s="34"/>
      <c r="F226" s="34"/>
      <c r="G226" s="34"/>
      <c r="M226" s="33"/>
    </row>
    <row r="227" spans="1:13" x14ac:dyDescent="0.3">
      <c r="A227" s="33"/>
      <c r="B227" s="34"/>
      <c r="C227" s="34"/>
      <c r="D227" s="34"/>
      <c r="E227" s="34"/>
      <c r="F227" s="34"/>
      <c r="G227" s="34"/>
      <c r="M227" s="33"/>
    </row>
    <row r="228" spans="1:13" x14ac:dyDescent="0.3">
      <c r="A228" s="33"/>
      <c r="B228" s="34"/>
      <c r="C228" s="34"/>
      <c r="D228" s="34"/>
      <c r="E228" s="34"/>
      <c r="F228" s="34"/>
      <c r="G228" s="34"/>
      <c r="M228" s="33"/>
    </row>
    <row r="229" spans="1:13" x14ac:dyDescent="0.3">
      <c r="A229" s="33"/>
      <c r="B229" s="34"/>
      <c r="C229" s="34"/>
      <c r="D229" s="34"/>
      <c r="E229" s="34"/>
      <c r="F229" s="34"/>
      <c r="G229" s="34"/>
      <c r="M229" s="33"/>
    </row>
    <row r="230" spans="1:13" x14ac:dyDescent="0.3">
      <c r="A230" s="33"/>
      <c r="B230" s="34"/>
      <c r="C230" s="34"/>
      <c r="D230" s="34"/>
      <c r="E230" s="34"/>
      <c r="F230" s="34"/>
      <c r="G230" s="34"/>
      <c r="M230" s="33"/>
    </row>
    <row r="231" spans="1:13" x14ac:dyDescent="0.3">
      <c r="A231" s="33"/>
      <c r="B231" s="34"/>
      <c r="C231" s="34"/>
      <c r="D231" s="34"/>
      <c r="E231" s="34"/>
      <c r="F231" s="34"/>
      <c r="G231" s="34"/>
      <c r="M231" s="33"/>
    </row>
    <row r="232" spans="1:13" x14ac:dyDescent="0.3">
      <c r="A232" s="33"/>
      <c r="B232" s="34"/>
      <c r="C232" s="34"/>
      <c r="D232" s="34"/>
      <c r="E232" s="34"/>
      <c r="F232" s="34"/>
      <c r="G232" s="34"/>
      <c r="M232" s="33"/>
    </row>
    <row r="233" spans="1:13" x14ac:dyDescent="0.3">
      <c r="A233" s="33"/>
      <c r="B233" s="34"/>
      <c r="C233" s="34"/>
      <c r="D233" s="34"/>
      <c r="E233" s="34"/>
      <c r="F233" s="34"/>
      <c r="G233" s="34"/>
      <c r="M233" s="33"/>
    </row>
    <row r="234" spans="1:13" x14ac:dyDescent="0.3">
      <c r="A234" s="33"/>
      <c r="B234" s="34"/>
      <c r="C234" s="34"/>
      <c r="D234" s="34"/>
      <c r="E234" s="34"/>
      <c r="F234" s="34"/>
      <c r="G234" s="34"/>
      <c r="M234" s="33"/>
    </row>
    <row r="235" spans="1:13" x14ac:dyDescent="0.3">
      <c r="A235" s="33"/>
      <c r="B235" s="34"/>
      <c r="C235" s="34"/>
      <c r="D235" s="34"/>
      <c r="E235" s="34"/>
      <c r="F235" s="34"/>
      <c r="G235" s="34"/>
      <c r="M235" s="33"/>
    </row>
    <row r="236" spans="1:13" x14ac:dyDescent="0.3">
      <c r="A236" s="33"/>
      <c r="B236" s="34"/>
      <c r="C236" s="34"/>
      <c r="D236" s="34"/>
      <c r="E236" s="34"/>
      <c r="F236" s="34"/>
      <c r="G236" s="34"/>
      <c r="M236" s="33"/>
    </row>
    <row r="237" spans="1:13" x14ac:dyDescent="0.3">
      <c r="A237" s="33"/>
      <c r="B237" s="34"/>
      <c r="C237" s="34"/>
      <c r="D237" s="34"/>
      <c r="E237" s="34"/>
      <c r="F237" s="34"/>
      <c r="G237" s="34"/>
      <c r="M237" s="33"/>
    </row>
    <row r="238" spans="1:13" x14ac:dyDescent="0.3">
      <c r="A238" s="33"/>
      <c r="B238" s="34"/>
      <c r="C238" s="34"/>
      <c r="D238" s="34"/>
      <c r="E238" s="34"/>
      <c r="F238" s="34"/>
      <c r="G238" s="34"/>
      <c r="M238" s="33"/>
    </row>
    <row r="239" spans="1:13" x14ac:dyDescent="0.3">
      <c r="A239" s="33"/>
      <c r="B239" s="34"/>
      <c r="C239" s="34"/>
      <c r="D239" s="34"/>
      <c r="E239" s="34"/>
      <c r="F239" s="34"/>
      <c r="G239" s="34"/>
      <c r="M239" s="33"/>
    </row>
    <row r="240" spans="1:13" x14ac:dyDescent="0.3">
      <c r="A240" s="33"/>
      <c r="B240" s="34"/>
      <c r="C240" s="34"/>
      <c r="D240" s="34"/>
      <c r="E240" s="34"/>
      <c r="F240" s="34"/>
      <c r="G240" s="34"/>
      <c r="M240" s="33"/>
    </row>
    <row r="241" spans="1:13" x14ac:dyDescent="0.3">
      <c r="A241" s="33"/>
      <c r="B241" s="34"/>
      <c r="C241" s="34"/>
      <c r="D241" s="34"/>
      <c r="E241" s="34"/>
      <c r="F241" s="34"/>
      <c r="G241" s="34"/>
      <c r="M241" s="33"/>
    </row>
    <row r="242" spans="1:13" x14ac:dyDescent="0.3">
      <c r="A242" s="33"/>
      <c r="B242" s="34"/>
      <c r="C242" s="34"/>
      <c r="D242" s="34"/>
      <c r="E242" s="34"/>
      <c r="F242" s="34"/>
      <c r="G242" s="34"/>
      <c r="M242" s="33"/>
    </row>
    <row r="243" spans="1:13" x14ac:dyDescent="0.3">
      <c r="A243" s="33"/>
      <c r="B243" s="34"/>
      <c r="C243" s="34"/>
      <c r="D243" s="34"/>
      <c r="E243" s="34"/>
      <c r="F243" s="34"/>
      <c r="G243" s="34"/>
      <c r="M243" s="33"/>
    </row>
    <row r="244" spans="1:13" x14ac:dyDescent="0.3">
      <c r="A244" s="33"/>
      <c r="B244" s="34"/>
      <c r="C244" s="34"/>
      <c r="D244" s="34"/>
      <c r="E244" s="34"/>
      <c r="F244" s="34"/>
      <c r="G244" s="34"/>
      <c r="M244" s="33"/>
    </row>
    <row r="245" spans="1:13" x14ac:dyDescent="0.3">
      <c r="A245" s="33"/>
      <c r="B245" s="34"/>
      <c r="C245" s="34"/>
      <c r="D245" s="34"/>
      <c r="E245" s="34"/>
      <c r="F245" s="34"/>
      <c r="G245" s="34"/>
      <c r="M245" s="33"/>
    </row>
    <row r="246" spans="1:13" x14ac:dyDescent="0.3">
      <c r="A246" s="33"/>
      <c r="B246" s="34"/>
      <c r="C246" s="34"/>
      <c r="D246" s="34"/>
      <c r="E246" s="34"/>
      <c r="F246" s="34"/>
      <c r="G246" s="34"/>
      <c r="M246" s="33"/>
    </row>
    <row r="247" spans="1:13" x14ac:dyDescent="0.3">
      <c r="A247" s="33"/>
      <c r="B247" s="34"/>
      <c r="C247" s="34"/>
      <c r="D247" s="34"/>
      <c r="E247" s="34"/>
      <c r="F247" s="34"/>
      <c r="G247" s="34"/>
      <c r="M247" s="33"/>
    </row>
    <row r="248" spans="1:13" x14ac:dyDescent="0.3">
      <c r="A248" s="33"/>
      <c r="B248" s="34"/>
      <c r="C248" s="34"/>
      <c r="D248" s="34"/>
      <c r="E248" s="34"/>
      <c r="F248" s="34"/>
      <c r="G248" s="34"/>
      <c r="M248" s="33"/>
    </row>
    <row r="249" spans="1:13" x14ac:dyDescent="0.3">
      <c r="A249" s="33"/>
      <c r="B249" s="34"/>
      <c r="C249" s="34"/>
      <c r="D249" s="34"/>
      <c r="E249" s="34"/>
      <c r="F249" s="34"/>
      <c r="G249" s="34"/>
      <c r="M249" s="33"/>
    </row>
    <row r="250" spans="1:13" x14ac:dyDescent="0.3">
      <c r="A250" s="33"/>
      <c r="B250" s="34"/>
      <c r="C250" s="34"/>
      <c r="D250" s="34"/>
      <c r="E250" s="34"/>
      <c r="F250" s="34"/>
      <c r="G250" s="34"/>
      <c r="M250" s="33"/>
    </row>
    <row r="251" spans="1:13" x14ac:dyDescent="0.3">
      <c r="A251" s="33"/>
      <c r="B251" s="34"/>
      <c r="C251" s="34"/>
      <c r="D251" s="34"/>
      <c r="E251" s="34"/>
      <c r="F251" s="34"/>
      <c r="G251" s="34"/>
      <c r="M251" s="33"/>
    </row>
    <row r="252" spans="1:13" x14ac:dyDescent="0.3">
      <c r="A252" s="33"/>
      <c r="B252" s="34"/>
      <c r="C252" s="34"/>
      <c r="D252" s="34"/>
      <c r="E252" s="34"/>
      <c r="F252" s="34"/>
      <c r="G252" s="34"/>
      <c r="M252" s="33"/>
    </row>
    <row r="253" spans="1:13" x14ac:dyDescent="0.3">
      <c r="A253" s="33"/>
      <c r="B253" s="34"/>
      <c r="C253" s="34"/>
      <c r="D253" s="34"/>
      <c r="E253" s="34"/>
      <c r="F253" s="34"/>
      <c r="G253" s="34"/>
      <c r="M253" s="33"/>
    </row>
    <row r="254" spans="1:13" x14ac:dyDescent="0.3">
      <c r="A254" s="33"/>
      <c r="B254" s="34"/>
      <c r="C254" s="34"/>
      <c r="D254" s="34"/>
      <c r="E254" s="34"/>
      <c r="F254" s="34"/>
      <c r="G254" s="34"/>
      <c r="M254" s="33"/>
    </row>
    <row r="255" spans="1:13" x14ac:dyDescent="0.3">
      <c r="A255" s="33"/>
      <c r="B255" s="34"/>
      <c r="C255" s="34"/>
      <c r="D255" s="34"/>
      <c r="E255" s="34"/>
      <c r="F255" s="34"/>
      <c r="G255" s="34"/>
      <c r="M255" s="33"/>
    </row>
    <row r="256" spans="1:13" x14ac:dyDescent="0.3">
      <c r="A256" s="33"/>
      <c r="B256" s="34"/>
      <c r="C256" s="34"/>
      <c r="D256" s="34"/>
      <c r="E256" s="34"/>
      <c r="F256" s="34"/>
      <c r="G256" s="34"/>
      <c r="M256" s="33"/>
    </row>
    <row r="257" spans="1:13" x14ac:dyDescent="0.3">
      <c r="A257" s="33"/>
      <c r="B257" s="34"/>
      <c r="C257" s="34"/>
      <c r="D257" s="34"/>
      <c r="E257" s="34"/>
      <c r="F257" s="34"/>
      <c r="G257" s="34"/>
      <c r="M257" s="33"/>
    </row>
    <row r="258" spans="1:13" x14ac:dyDescent="0.3">
      <c r="A258" s="33"/>
      <c r="B258" s="34"/>
      <c r="C258" s="34"/>
      <c r="D258" s="34"/>
      <c r="E258" s="34"/>
      <c r="F258" s="34"/>
      <c r="G258" s="34"/>
      <c r="M258" s="33"/>
    </row>
    <row r="259" spans="1:13" x14ac:dyDescent="0.3">
      <c r="A259" s="33"/>
      <c r="B259" s="34"/>
      <c r="C259" s="34"/>
      <c r="D259" s="34"/>
      <c r="E259" s="34"/>
      <c r="F259" s="34"/>
      <c r="G259" s="34"/>
      <c r="M259" s="33"/>
    </row>
    <row r="260" spans="1:13" x14ac:dyDescent="0.3">
      <c r="A260" s="33"/>
      <c r="B260" s="34"/>
      <c r="C260" s="34"/>
      <c r="D260" s="34"/>
      <c r="E260" s="34"/>
      <c r="F260" s="34"/>
      <c r="G260" s="34"/>
      <c r="M260" s="33"/>
    </row>
    <row r="261" spans="1:13" x14ac:dyDescent="0.3">
      <c r="A261" s="33"/>
      <c r="B261" s="34"/>
      <c r="C261" s="34"/>
      <c r="D261" s="34"/>
      <c r="E261" s="34"/>
      <c r="F261" s="34"/>
      <c r="G261" s="34"/>
      <c r="M261" s="33"/>
    </row>
    <row r="262" spans="1:13" x14ac:dyDescent="0.3">
      <c r="A262" s="33"/>
      <c r="B262" s="34"/>
      <c r="C262" s="34"/>
      <c r="D262" s="34"/>
      <c r="E262" s="34"/>
      <c r="F262" s="34"/>
      <c r="G262" s="34"/>
      <c r="M262" s="33"/>
    </row>
    <row r="263" spans="1:13" x14ac:dyDescent="0.3">
      <c r="A263" s="33"/>
      <c r="B263" s="34"/>
      <c r="C263" s="34"/>
      <c r="D263" s="34"/>
      <c r="E263" s="34"/>
      <c r="F263" s="34"/>
      <c r="G263" s="34"/>
      <c r="M263" s="33"/>
    </row>
    <row r="264" spans="1:13" x14ac:dyDescent="0.3">
      <c r="A264" s="33"/>
      <c r="B264" s="34"/>
      <c r="C264" s="34"/>
      <c r="D264" s="34"/>
      <c r="E264" s="34"/>
      <c r="F264" s="34"/>
      <c r="G264" s="34"/>
      <c r="M264" s="33"/>
    </row>
    <row r="265" spans="1:13" x14ac:dyDescent="0.3">
      <c r="A265" s="33"/>
      <c r="B265" s="34"/>
      <c r="C265" s="34"/>
      <c r="D265" s="34"/>
      <c r="E265" s="34"/>
      <c r="F265" s="34"/>
      <c r="G265" s="34"/>
      <c r="M265" s="33"/>
    </row>
    <row r="266" spans="1:13" x14ac:dyDescent="0.3">
      <c r="A266" s="33"/>
      <c r="B266" s="34"/>
      <c r="C266" s="34"/>
      <c r="D266" s="34"/>
      <c r="E266" s="34"/>
      <c r="F266" s="34"/>
      <c r="G266" s="34"/>
      <c r="M266" s="33"/>
    </row>
    <row r="267" spans="1:13" x14ac:dyDescent="0.3">
      <c r="A267" s="33"/>
      <c r="B267" s="34"/>
      <c r="C267" s="34"/>
      <c r="D267" s="34"/>
      <c r="E267" s="34"/>
      <c r="F267" s="34"/>
      <c r="G267" s="34"/>
      <c r="M267" s="33"/>
    </row>
    <row r="268" spans="1:13" x14ac:dyDescent="0.3">
      <c r="A268" s="33"/>
      <c r="B268" s="34"/>
      <c r="C268" s="34"/>
      <c r="D268" s="34"/>
      <c r="E268" s="34"/>
      <c r="F268" s="34"/>
      <c r="G268" s="34"/>
      <c r="M268" s="33"/>
    </row>
    <row r="269" spans="1:13" x14ac:dyDescent="0.3">
      <c r="A269" s="33"/>
      <c r="B269" s="34"/>
      <c r="C269" s="34"/>
      <c r="D269" s="34"/>
      <c r="E269" s="34"/>
      <c r="F269" s="34"/>
      <c r="G269" s="34"/>
      <c r="M269" s="33"/>
    </row>
    <row r="270" spans="1:13" x14ac:dyDescent="0.3">
      <c r="A270" s="33"/>
      <c r="B270" s="34"/>
      <c r="C270" s="34"/>
      <c r="D270" s="34"/>
      <c r="E270" s="34"/>
      <c r="F270" s="34"/>
      <c r="G270" s="34"/>
      <c r="M270" s="33"/>
    </row>
    <row r="271" spans="1:13" x14ac:dyDescent="0.3">
      <c r="A271" s="33"/>
      <c r="B271" s="34"/>
      <c r="C271" s="34"/>
      <c r="D271" s="34"/>
      <c r="E271" s="34"/>
      <c r="F271" s="34"/>
      <c r="G271" s="34"/>
      <c r="M271" s="33"/>
    </row>
    <row r="272" spans="1:13" x14ac:dyDescent="0.3">
      <c r="A272" s="33"/>
      <c r="B272" s="34"/>
      <c r="C272" s="34"/>
      <c r="D272" s="34"/>
      <c r="E272" s="34"/>
      <c r="F272" s="34"/>
      <c r="G272" s="34"/>
      <c r="M272" s="33"/>
    </row>
    <row r="273" spans="1:13" x14ac:dyDescent="0.3">
      <c r="A273" s="33"/>
      <c r="B273" s="34"/>
      <c r="C273" s="34"/>
      <c r="D273" s="34"/>
      <c r="E273" s="34"/>
      <c r="F273" s="34"/>
      <c r="G273" s="34"/>
      <c r="M273" s="33"/>
    </row>
    <row r="274" spans="1:13" x14ac:dyDescent="0.3">
      <c r="A274" s="33"/>
      <c r="B274" s="34"/>
      <c r="C274" s="34"/>
      <c r="D274" s="34"/>
      <c r="E274" s="34"/>
      <c r="F274" s="34"/>
      <c r="G274" s="34"/>
      <c r="M274" s="33"/>
    </row>
    <row r="275" spans="1:13" x14ac:dyDescent="0.3">
      <c r="A275" s="33"/>
      <c r="B275" s="34"/>
      <c r="C275" s="34"/>
      <c r="D275" s="34"/>
      <c r="E275" s="34"/>
      <c r="F275" s="34"/>
      <c r="G275" s="34"/>
      <c r="M275" s="33"/>
    </row>
    <row r="276" spans="1:13" x14ac:dyDescent="0.3">
      <c r="A276" s="33"/>
      <c r="B276" s="34"/>
      <c r="C276" s="34"/>
      <c r="D276" s="34"/>
      <c r="E276" s="34"/>
      <c r="F276" s="34"/>
      <c r="G276" s="34"/>
      <c r="M276" s="33"/>
    </row>
    <row r="277" spans="1:13" x14ac:dyDescent="0.3">
      <c r="A277" s="33"/>
      <c r="B277" s="34"/>
      <c r="C277" s="34"/>
      <c r="D277" s="34"/>
      <c r="E277" s="34"/>
      <c r="F277" s="34"/>
      <c r="G277" s="34"/>
      <c r="M277" s="33"/>
    </row>
    <row r="278" spans="1:13" x14ac:dyDescent="0.3">
      <c r="A278" s="33"/>
      <c r="B278" s="34"/>
      <c r="C278" s="34"/>
      <c r="D278" s="34"/>
      <c r="E278" s="34"/>
      <c r="F278" s="34"/>
      <c r="G278" s="34"/>
      <c r="M278" s="33"/>
    </row>
    <row r="279" spans="1:13" x14ac:dyDescent="0.3">
      <c r="A279" s="33"/>
      <c r="B279" s="34"/>
      <c r="C279" s="34"/>
      <c r="D279" s="34"/>
      <c r="E279" s="34"/>
      <c r="F279" s="34"/>
      <c r="G279" s="34"/>
      <c r="M279" s="33"/>
    </row>
    <row r="280" spans="1:13" x14ac:dyDescent="0.3">
      <c r="A280" s="33"/>
      <c r="B280" s="34"/>
      <c r="C280" s="34"/>
      <c r="D280" s="34"/>
      <c r="E280" s="34"/>
      <c r="F280" s="34"/>
      <c r="G280" s="34"/>
      <c r="M280" s="33"/>
    </row>
    <row r="281" spans="1:13" x14ac:dyDescent="0.3">
      <c r="A281" s="33"/>
      <c r="B281" s="34"/>
      <c r="C281" s="34"/>
      <c r="D281" s="34"/>
      <c r="E281" s="34"/>
      <c r="F281" s="34"/>
      <c r="G281" s="34"/>
      <c r="M281" s="33"/>
    </row>
    <row r="282" spans="1:13" x14ac:dyDescent="0.3">
      <c r="A282" s="33"/>
      <c r="B282" s="34"/>
      <c r="C282" s="34"/>
      <c r="D282" s="34"/>
      <c r="E282" s="34"/>
      <c r="F282" s="34"/>
      <c r="G282" s="34"/>
      <c r="M282" s="33"/>
    </row>
    <row r="283" spans="1:13" x14ac:dyDescent="0.3">
      <c r="A283" s="33"/>
      <c r="B283" s="34"/>
      <c r="C283" s="34"/>
      <c r="D283" s="34"/>
      <c r="E283" s="34"/>
      <c r="F283" s="34"/>
      <c r="G283" s="34"/>
      <c r="M283" s="33"/>
    </row>
    <row r="284" spans="1:13" x14ac:dyDescent="0.3">
      <c r="A284" s="33"/>
      <c r="B284" s="34"/>
      <c r="C284" s="34"/>
      <c r="D284" s="34"/>
      <c r="E284" s="34"/>
      <c r="F284" s="34"/>
      <c r="G284" s="34"/>
      <c r="M284" s="33"/>
    </row>
    <row r="285" spans="1:13" x14ac:dyDescent="0.3">
      <c r="A285" s="33"/>
      <c r="B285" s="34"/>
      <c r="C285" s="34"/>
      <c r="D285" s="34"/>
      <c r="E285" s="34"/>
      <c r="F285" s="34"/>
      <c r="G285" s="34"/>
      <c r="M285" s="33"/>
    </row>
    <row r="286" spans="1:13" x14ac:dyDescent="0.3">
      <c r="A286" s="33"/>
      <c r="B286" s="34"/>
      <c r="C286" s="34"/>
      <c r="D286" s="34"/>
      <c r="E286" s="34"/>
      <c r="F286" s="34"/>
      <c r="G286" s="34"/>
      <c r="M286" s="33"/>
    </row>
    <row r="287" spans="1:13" x14ac:dyDescent="0.3">
      <c r="A287" s="33"/>
      <c r="B287" s="34"/>
      <c r="C287" s="34"/>
      <c r="D287" s="34"/>
      <c r="E287" s="34"/>
      <c r="F287" s="34"/>
      <c r="G287" s="34"/>
      <c r="M287" s="33"/>
    </row>
    <row r="288" spans="1:13" x14ac:dyDescent="0.3">
      <c r="A288" s="33"/>
      <c r="B288" s="34"/>
      <c r="C288" s="34"/>
      <c r="D288" s="34"/>
      <c r="E288" s="34"/>
      <c r="F288" s="34"/>
      <c r="G288" s="34"/>
      <c r="M288" s="33"/>
    </row>
    <row r="289" spans="1:13" x14ac:dyDescent="0.3">
      <c r="A289" s="33"/>
      <c r="B289" s="34"/>
      <c r="C289" s="34"/>
      <c r="D289" s="34"/>
      <c r="E289" s="34"/>
      <c r="F289" s="34"/>
      <c r="G289" s="34"/>
      <c r="M289" s="33"/>
    </row>
    <row r="290" spans="1:13" x14ac:dyDescent="0.3">
      <c r="A290" s="33"/>
      <c r="B290" s="34"/>
      <c r="C290" s="34"/>
      <c r="D290" s="34"/>
      <c r="E290" s="34"/>
      <c r="F290" s="34"/>
      <c r="G290" s="34"/>
      <c r="M290" s="33"/>
    </row>
    <row r="291" spans="1:13" x14ac:dyDescent="0.3">
      <c r="A291" s="33"/>
      <c r="B291" s="34"/>
      <c r="C291" s="34"/>
      <c r="D291" s="34"/>
      <c r="E291" s="34"/>
      <c r="F291" s="34"/>
      <c r="G291" s="34"/>
      <c r="M291" s="33"/>
    </row>
    <row r="292" spans="1:13" x14ac:dyDescent="0.3">
      <c r="A292" s="33"/>
      <c r="B292" s="34"/>
      <c r="C292" s="34"/>
      <c r="D292" s="34"/>
      <c r="E292" s="34"/>
      <c r="F292" s="34"/>
      <c r="G292" s="34"/>
      <c r="M292" s="33"/>
    </row>
    <row r="293" spans="1:13" x14ac:dyDescent="0.3">
      <c r="A293" s="33"/>
      <c r="B293" s="34"/>
      <c r="C293" s="34"/>
      <c r="D293" s="34"/>
      <c r="E293" s="34"/>
      <c r="F293" s="34"/>
      <c r="G293" s="34"/>
      <c r="M293" s="33"/>
    </row>
    <row r="294" spans="1:13" x14ac:dyDescent="0.3">
      <c r="A294" s="33"/>
      <c r="B294" s="34"/>
      <c r="C294" s="34"/>
      <c r="D294" s="34"/>
      <c r="E294" s="34"/>
      <c r="F294" s="34"/>
      <c r="G294" s="34"/>
      <c r="M294" s="33"/>
    </row>
    <row r="295" spans="1:13" x14ac:dyDescent="0.3">
      <c r="A295" s="33"/>
      <c r="B295" s="34"/>
      <c r="C295" s="34"/>
      <c r="D295" s="34"/>
      <c r="E295" s="34"/>
      <c r="F295" s="34"/>
      <c r="G295" s="34"/>
      <c r="M295" s="33"/>
    </row>
    <row r="296" spans="1:13" x14ac:dyDescent="0.3">
      <c r="A296" s="33"/>
      <c r="B296" s="34"/>
      <c r="C296" s="34"/>
      <c r="D296" s="34"/>
      <c r="E296" s="34"/>
      <c r="F296" s="34"/>
      <c r="G296" s="34"/>
      <c r="M296" s="33"/>
    </row>
    <row r="297" spans="1:13" x14ac:dyDescent="0.3">
      <c r="A297" s="33"/>
      <c r="B297" s="34"/>
      <c r="C297" s="34"/>
      <c r="D297" s="34"/>
      <c r="E297" s="34"/>
      <c r="F297" s="34"/>
      <c r="G297" s="34"/>
      <c r="M297" s="33"/>
    </row>
    <row r="298" spans="1:13" x14ac:dyDescent="0.3">
      <c r="A298" s="33"/>
      <c r="B298" s="34"/>
      <c r="C298" s="34"/>
      <c r="D298" s="34"/>
      <c r="E298" s="34"/>
      <c r="F298" s="34"/>
      <c r="G298" s="34"/>
      <c r="M298" s="33"/>
    </row>
    <row r="299" spans="1:13" x14ac:dyDescent="0.3">
      <c r="A299" s="33"/>
      <c r="B299" s="34"/>
      <c r="C299" s="34"/>
      <c r="D299" s="34"/>
      <c r="E299" s="34"/>
      <c r="F299" s="34"/>
      <c r="G299" s="34"/>
      <c r="M299" s="33"/>
    </row>
    <row r="300" spans="1:13" x14ac:dyDescent="0.3">
      <c r="A300" s="33"/>
      <c r="B300" s="34"/>
      <c r="C300" s="34"/>
      <c r="D300" s="34"/>
      <c r="E300" s="34"/>
      <c r="F300" s="34"/>
      <c r="G300" s="34"/>
      <c r="M300" s="33"/>
    </row>
    <row r="301" spans="1:13" x14ac:dyDescent="0.3">
      <c r="A301" s="33"/>
      <c r="B301" s="34"/>
      <c r="C301" s="34"/>
      <c r="D301" s="34"/>
      <c r="E301" s="34"/>
      <c r="F301" s="34"/>
      <c r="G301" s="34"/>
      <c r="M301" s="33"/>
    </row>
    <row r="302" spans="1:13" x14ac:dyDescent="0.3">
      <c r="A302" s="33"/>
      <c r="B302" s="34"/>
      <c r="C302" s="34"/>
      <c r="D302" s="34"/>
      <c r="E302" s="34"/>
      <c r="F302" s="34"/>
      <c r="G302" s="34"/>
      <c r="M302" s="33"/>
    </row>
    <row r="303" spans="1:13" x14ac:dyDescent="0.3">
      <c r="A303" s="33"/>
      <c r="B303" s="34"/>
      <c r="C303" s="34"/>
      <c r="D303" s="34"/>
      <c r="E303" s="34"/>
      <c r="F303" s="34"/>
      <c r="G303" s="34"/>
      <c r="M303" s="33"/>
    </row>
    <row r="304" spans="1:13" x14ac:dyDescent="0.3">
      <c r="A304" s="33"/>
      <c r="B304" s="34"/>
      <c r="C304" s="34"/>
      <c r="D304" s="34"/>
      <c r="E304" s="34"/>
      <c r="F304" s="34"/>
      <c r="G304" s="34"/>
      <c r="M304" s="33"/>
    </row>
    <row r="305" spans="1:13" x14ac:dyDescent="0.3">
      <c r="A305" s="33"/>
      <c r="B305" s="34"/>
      <c r="C305" s="34"/>
      <c r="D305" s="34"/>
      <c r="E305" s="34"/>
      <c r="F305" s="34"/>
      <c r="G305" s="34"/>
      <c r="M305" s="33"/>
    </row>
    <row r="306" spans="1:13" x14ac:dyDescent="0.3">
      <c r="A306" s="33"/>
      <c r="B306" s="34"/>
      <c r="C306" s="34"/>
      <c r="D306" s="34"/>
      <c r="E306" s="34"/>
      <c r="F306" s="34"/>
      <c r="G306" s="34"/>
      <c r="M306" s="33"/>
    </row>
    <row r="307" spans="1:13" x14ac:dyDescent="0.3">
      <c r="A307" s="33"/>
      <c r="B307" s="34"/>
      <c r="C307" s="34"/>
      <c r="D307" s="34"/>
      <c r="E307" s="34"/>
      <c r="F307" s="34"/>
      <c r="G307" s="34"/>
      <c r="M307" s="33"/>
    </row>
    <row r="308" spans="1:13" x14ac:dyDescent="0.3">
      <c r="A308" s="33"/>
      <c r="B308" s="34"/>
      <c r="C308" s="34"/>
      <c r="D308" s="34"/>
      <c r="E308" s="34"/>
      <c r="F308" s="34"/>
      <c r="G308" s="34"/>
      <c r="M308" s="33"/>
    </row>
    <row r="309" spans="1:13" x14ac:dyDescent="0.3">
      <c r="A309" s="33"/>
      <c r="B309" s="34"/>
      <c r="C309" s="34"/>
      <c r="D309" s="34"/>
      <c r="E309" s="34"/>
      <c r="F309" s="34"/>
      <c r="G309" s="34"/>
      <c r="M309" s="33"/>
    </row>
    <row r="310" spans="1:13" x14ac:dyDescent="0.3">
      <c r="A310" s="33"/>
      <c r="B310" s="34"/>
      <c r="C310" s="34"/>
      <c r="D310" s="34"/>
      <c r="E310" s="34"/>
      <c r="F310" s="34"/>
      <c r="G310" s="34"/>
      <c r="M310" s="33"/>
    </row>
    <row r="311" spans="1:13" x14ac:dyDescent="0.3">
      <c r="A311" s="33"/>
      <c r="B311" s="34"/>
      <c r="C311" s="34"/>
      <c r="D311" s="34"/>
      <c r="E311" s="34"/>
      <c r="F311" s="34"/>
      <c r="G311" s="34"/>
      <c r="M311" s="33"/>
    </row>
    <row r="312" spans="1:13" x14ac:dyDescent="0.3">
      <c r="A312" s="33"/>
      <c r="B312" s="34"/>
      <c r="C312" s="34"/>
      <c r="D312" s="34"/>
      <c r="E312" s="34"/>
      <c r="F312" s="34"/>
      <c r="G312" s="34"/>
      <c r="M312" s="33"/>
    </row>
    <row r="313" spans="1:13" x14ac:dyDescent="0.3">
      <c r="A313" s="33"/>
      <c r="B313" s="34"/>
      <c r="C313" s="34"/>
      <c r="D313" s="34"/>
      <c r="E313" s="34"/>
      <c r="F313" s="34"/>
      <c r="G313" s="34"/>
      <c r="M313" s="33"/>
    </row>
    <row r="314" spans="1:13" x14ac:dyDescent="0.3">
      <c r="A314" s="33"/>
      <c r="B314" s="34"/>
      <c r="C314" s="34"/>
      <c r="D314" s="34"/>
      <c r="E314" s="34"/>
      <c r="F314" s="34"/>
      <c r="G314" s="34"/>
      <c r="M314" s="33"/>
    </row>
    <row r="315" spans="1:13" x14ac:dyDescent="0.3">
      <c r="A315" s="33"/>
      <c r="B315" s="34"/>
      <c r="C315" s="34"/>
      <c r="D315" s="34"/>
      <c r="E315" s="34"/>
      <c r="F315" s="34"/>
      <c r="G315" s="34"/>
      <c r="M315" s="33"/>
    </row>
    <row r="316" spans="1:13" x14ac:dyDescent="0.3">
      <c r="A316" s="33"/>
      <c r="B316" s="34"/>
      <c r="C316" s="34"/>
      <c r="D316" s="34"/>
      <c r="E316" s="34"/>
      <c r="F316" s="34"/>
      <c r="G316" s="34"/>
      <c r="M316" s="33"/>
    </row>
    <row r="317" spans="1:13" x14ac:dyDescent="0.3">
      <c r="A317" s="33"/>
      <c r="B317" s="34"/>
      <c r="C317" s="34"/>
      <c r="D317" s="34"/>
      <c r="E317" s="34"/>
      <c r="F317" s="34"/>
      <c r="G317" s="34"/>
      <c r="M317" s="33"/>
    </row>
    <row r="318" spans="1:13" x14ac:dyDescent="0.3">
      <c r="A318" s="33"/>
      <c r="B318" s="34"/>
      <c r="C318" s="34"/>
      <c r="D318" s="34"/>
      <c r="E318" s="34"/>
      <c r="F318" s="34"/>
      <c r="G318" s="34"/>
      <c r="M318" s="33"/>
    </row>
    <row r="319" spans="1:13" x14ac:dyDescent="0.3">
      <c r="A319" s="33"/>
      <c r="B319" s="34"/>
      <c r="C319" s="34"/>
      <c r="D319" s="34"/>
      <c r="E319" s="34"/>
      <c r="F319" s="34"/>
      <c r="G319" s="34"/>
      <c r="M319" s="33"/>
    </row>
    <row r="320" spans="1:13" x14ac:dyDescent="0.3">
      <c r="A320" s="33"/>
      <c r="B320" s="34"/>
      <c r="C320" s="34"/>
      <c r="D320" s="34"/>
      <c r="E320" s="34"/>
      <c r="F320" s="34"/>
      <c r="G320" s="34"/>
      <c r="M320" s="33"/>
    </row>
    <row r="321" spans="1:13" x14ac:dyDescent="0.3">
      <c r="A321" s="33"/>
      <c r="B321" s="34"/>
      <c r="C321" s="34"/>
      <c r="D321" s="34"/>
      <c r="E321" s="34"/>
      <c r="F321" s="34"/>
      <c r="G321" s="34"/>
      <c r="M321" s="33"/>
    </row>
    <row r="322" spans="1:13" x14ac:dyDescent="0.3">
      <c r="A322" s="33"/>
      <c r="B322" s="34"/>
      <c r="C322" s="34"/>
      <c r="D322" s="34"/>
      <c r="E322" s="34"/>
      <c r="F322" s="34"/>
      <c r="G322" s="34"/>
      <c r="M322" s="33"/>
    </row>
    <row r="323" spans="1:13" x14ac:dyDescent="0.3">
      <c r="A323" s="33"/>
      <c r="B323" s="34"/>
      <c r="C323" s="34"/>
      <c r="D323" s="34"/>
      <c r="E323" s="34"/>
      <c r="F323" s="34"/>
      <c r="G323" s="34"/>
      <c r="M323" s="33"/>
    </row>
    <row r="324" spans="1:13" x14ac:dyDescent="0.3">
      <c r="A324" s="33"/>
      <c r="B324" s="34"/>
      <c r="C324" s="34"/>
      <c r="D324" s="34"/>
      <c r="E324" s="34"/>
      <c r="F324" s="34"/>
      <c r="G324" s="34"/>
      <c r="M324" s="33"/>
    </row>
    <row r="325" spans="1:13" x14ac:dyDescent="0.3">
      <c r="A325" s="33"/>
      <c r="B325" s="34"/>
      <c r="C325" s="34"/>
      <c r="D325" s="34"/>
      <c r="E325" s="34"/>
      <c r="F325" s="34"/>
      <c r="G325" s="34"/>
      <c r="M325" s="33"/>
    </row>
    <row r="326" spans="1:13" x14ac:dyDescent="0.3">
      <c r="A326" s="33"/>
      <c r="B326" s="34"/>
      <c r="C326" s="34"/>
      <c r="D326" s="34"/>
      <c r="E326" s="34"/>
      <c r="F326" s="34"/>
      <c r="G326" s="34"/>
      <c r="M326" s="33"/>
    </row>
    <row r="327" spans="1:13" x14ac:dyDescent="0.3">
      <c r="A327" s="33"/>
      <c r="B327" s="34"/>
      <c r="C327" s="34"/>
      <c r="D327" s="34"/>
      <c r="E327" s="34"/>
      <c r="F327" s="34"/>
      <c r="G327" s="34"/>
      <c r="M327" s="33"/>
    </row>
    <row r="328" spans="1:13" x14ac:dyDescent="0.3">
      <c r="A328" s="33"/>
      <c r="B328" s="34"/>
      <c r="C328" s="34"/>
      <c r="D328" s="34"/>
      <c r="E328" s="34"/>
      <c r="F328" s="34"/>
      <c r="G328" s="34"/>
      <c r="M328" s="33"/>
    </row>
    <row r="329" spans="1:13" x14ac:dyDescent="0.3">
      <c r="A329" s="33"/>
      <c r="B329" s="34"/>
      <c r="C329" s="34"/>
      <c r="D329" s="34"/>
      <c r="E329" s="34"/>
      <c r="F329" s="34"/>
      <c r="G329" s="34"/>
      <c r="M329" s="33"/>
    </row>
    <row r="330" spans="1:13" x14ac:dyDescent="0.3">
      <c r="A330" s="33"/>
      <c r="B330" s="34"/>
      <c r="C330" s="34"/>
      <c r="D330" s="34"/>
      <c r="E330" s="34"/>
      <c r="F330" s="34"/>
      <c r="G330" s="34"/>
      <c r="M330" s="33"/>
    </row>
    <row r="331" spans="1:13" x14ac:dyDescent="0.3">
      <c r="A331" s="33"/>
      <c r="B331" s="34"/>
      <c r="C331" s="34"/>
      <c r="D331" s="34"/>
      <c r="E331" s="34"/>
      <c r="F331" s="34"/>
      <c r="G331" s="34"/>
      <c r="M331" s="33"/>
    </row>
    <row r="332" spans="1:13" x14ac:dyDescent="0.3">
      <c r="A332" s="33"/>
      <c r="B332" s="34"/>
      <c r="C332" s="34"/>
      <c r="D332" s="34"/>
      <c r="E332" s="34"/>
      <c r="F332" s="34"/>
      <c r="G332" s="34"/>
      <c r="M332" s="33"/>
    </row>
    <row r="333" spans="1:13" x14ac:dyDescent="0.3">
      <c r="A333" s="33"/>
      <c r="B333" s="34"/>
      <c r="C333" s="34"/>
      <c r="D333" s="34"/>
      <c r="E333" s="34"/>
      <c r="F333" s="34"/>
      <c r="G333" s="34"/>
      <c r="M333" s="33"/>
    </row>
    <row r="334" spans="1:13" x14ac:dyDescent="0.3">
      <c r="A334" s="33"/>
      <c r="B334" s="34"/>
      <c r="C334" s="34"/>
      <c r="D334" s="34"/>
      <c r="E334" s="34"/>
      <c r="F334" s="34"/>
      <c r="G334" s="34"/>
      <c r="M334" s="33"/>
    </row>
    <row r="335" spans="1:13" x14ac:dyDescent="0.3">
      <c r="A335" s="33"/>
      <c r="B335" s="34"/>
      <c r="C335" s="34"/>
      <c r="D335" s="34"/>
      <c r="E335" s="34"/>
      <c r="F335" s="34"/>
      <c r="G335" s="34"/>
      <c r="M335" s="33"/>
    </row>
    <row r="336" spans="1:13" x14ac:dyDescent="0.3">
      <c r="A336" s="33"/>
      <c r="B336" s="34"/>
      <c r="C336" s="34"/>
      <c r="D336" s="34"/>
      <c r="E336" s="34"/>
      <c r="F336" s="34"/>
      <c r="G336" s="34"/>
      <c r="M336" s="33"/>
    </row>
    <row r="337" spans="1:13" x14ac:dyDescent="0.3">
      <c r="A337" s="33"/>
      <c r="B337" s="34"/>
      <c r="C337" s="34"/>
      <c r="D337" s="34"/>
      <c r="E337" s="34"/>
      <c r="F337" s="34"/>
      <c r="G337" s="34"/>
      <c r="M337" s="33"/>
    </row>
    <row r="338" spans="1:13" x14ac:dyDescent="0.3">
      <c r="A338" s="33"/>
      <c r="B338" s="34"/>
      <c r="C338" s="34"/>
      <c r="D338" s="34"/>
      <c r="E338" s="34"/>
      <c r="F338" s="34"/>
      <c r="G338" s="34"/>
      <c r="M338" s="33"/>
    </row>
    <row r="339" spans="1:13" x14ac:dyDescent="0.3">
      <c r="A339" s="33"/>
      <c r="B339" s="34"/>
      <c r="C339" s="34"/>
      <c r="D339" s="34"/>
      <c r="E339" s="34"/>
      <c r="F339" s="34"/>
      <c r="G339" s="34"/>
      <c r="M339" s="33"/>
    </row>
    <row r="340" spans="1:13" x14ac:dyDescent="0.3">
      <c r="A340" s="33"/>
      <c r="B340" s="34"/>
      <c r="C340" s="34"/>
      <c r="D340" s="34"/>
      <c r="E340" s="34"/>
      <c r="F340" s="34"/>
      <c r="G340" s="34"/>
      <c r="M340" s="33"/>
    </row>
    <row r="341" spans="1:13" x14ac:dyDescent="0.3">
      <c r="A341" s="33"/>
      <c r="B341" s="34"/>
      <c r="C341" s="34"/>
      <c r="D341" s="34"/>
      <c r="E341" s="34"/>
      <c r="F341" s="34"/>
      <c r="G341" s="34"/>
      <c r="M341" s="33"/>
    </row>
    <row r="342" spans="1:13" x14ac:dyDescent="0.3">
      <c r="A342" s="33"/>
      <c r="B342" s="34"/>
      <c r="C342" s="34"/>
      <c r="D342" s="34"/>
      <c r="E342" s="34"/>
      <c r="F342" s="34"/>
      <c r="G342" s="34"/>
      <c r="M342" s="33"/>
    </row>
    <row r="343" spans="1:13" x14ac:dyDescent="0.3">
      <c r="A343" s="33"/>
      <c r="B343" s="34"/>
      <c r="C343" s="34"/>
      <c r="D343" s="34"/>
      <c r="E343" s="34"/>
      <c r="F343" s="34"/>
      <c r="G343" s="34"/>
      <c r="M343" s="33"/>
    </row>
    <row r="344" spans="1:13" x14ac:dyDescent="0.3">
      <c r="A344" s="33"/>
      <c r="B344" s="34"/>
      <c r="C344" s="34"/>
      <c r="D344" s="34"/>
      <c r="E344" s="34"/>
      <c r="F344" s="34"/>
      <c r="G344" s="34"/>
      <c r="M344" s="33"/>
    </row>
    <row r="345" spans="1:13" x14ac:dyDescent="0.3">
      <c r="A345" s="33"/>
      <c r="B345" s="34"/>
      <c r="C345" s="34"/>
      <c r="D345" s="34"/>
      <c r="E345" s="34"/>
      <c r="F345" s="34"/>
      <c r="G345" s="34"/>
      <c r="M345" s="33"/>
    </row>
    <row r="346" spans="1:13" x14ac:dyDescent="0.3">
      <c r="A346" s="33"/>
      <c r="B346" s="34"/>
      <c r="C346" s="34"/>
      <c r="D346" s="34"/>
      <c r="E346" s="34"/>
      <c r="F346" s="34"/>
      <c r="G346" s="34"/>
      <c r="M346" s="33"/>
    </row>
    <row r="347" spans="1:13" x14ac:dyDescent="0.3">
      <c r="A347" s="33"/>
      <c r="B347" s="34"/>
      <c r="C347" s="34"/>
      <c r="D347" s="34"/>
      <c r="E347" s="34"/>
      <c r="F347" s="34"/>
      <c r="G347" s="34"/>
      <c r="M347" s="33"/>
    </row>
    <row r="348" spans="1:13" x14ac:dyDescent="0.3">
      <c r="A348" s="33"/>
      <c r="B348" s="34"/>
      <c r="C348" s="34"/>
      <c r="D348" s="34"/>
      <c r="E348" s="34"/>
      <c r="F348" s="34"/>
      <c r="G348" s="34"/>
      <c r="M348" s="33"/>
    </row>
    <row r="349" spans="1:13" x14ac:dyDescent="0.3">
      <c r="A349" s="33"/>
      <c r="B349" s="34"/>
      <c r="C349" s="34"/>
      <c r="D349" s="34"/>
      <c r="E349" s="34"/>
      <c r="F349" s="34"/>
      <c r="G349" s="34"/>
      <c r="M349" s="33"/>
    </row>
  </sheetData>
  <mergeCells count="5">
    <mergeCell ref="E1:G1"/>
    <mergeCell ref="B1:D1"/>
    <mergeCell ref="B2:D2"/>
    <mergeCell ref="H1:L1"/>
    <mergeCell ref="E2:L2"/>
  </mergeCells>
  <phoneticPr fontId="6" type="noConversion"/>
  <pageMargins left="0.25" right="0.25" top="0.75" bottom="0.75" header="0.3" footer="0.3"/>
  <pageSetup paperSize="17" scale="39" fitToHeight="0" orientation="landscape" r:id="rId1"/>
  <rowBreaks count="1" manualBreakCount="1">
    <brk id="48"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G36"/>
  <sheetViews>
    <sheetView zoomScale="75" zoomScaleNormal="75" workbookViewId="0">
      <selection activeCell="P26" sqref="P26"/>
    </sheetView>
  </sheetViews>
  <sheetFormatPr defaultRowHeight="13.2" x14ac:dyDescent="0.3"/>
  <cols>
    <col min="1" max="1" width="29" style="258" customWidth="1"/>
    <col min="2" max="2" width="13.21875" style="258" customWidth="1"/>
    <col min="3" max="3" width="10" style="258" customWidth="1"/>
    <col min="4" max="4" width="12.6640625" style="258" customWidth="1"/>
    <col min="5" max="5" width="11.77734375" style="258" customWidth="1"/>
    <col min="6" max="7" width="12.33203125" style="258" customWidth="1"/>
    <col min="8" max="8" width="2.109375" style="258" customWidth="1"/>
    <col min="9" max="9" width="12.44140625" style="258" customWidth="1"/>
    <col min="10" max="10" width="9.88671875" style="258" customWidth="1"/>
    <col min="11" max="11" width="12.6640625" style="258" customWidth="1"/>
    <col min="12" max="12" width="12.5546875" style="258" customWidth="1"/>
    <col min="13" max="13" width="12.21875" style="258" customWidth="1"/>
    <col min="14" max="14" width="10.44140625" style="258" customWidth="1"/>
    <col min="15" max="15" width="13.77734375" style="258" customWidth="1"/>
    <col min="16" max="16" width="12.5546875" style="258" customWidth="1"/>
    <col min="17" max="17" width="10.33203125" style="258" customWidth="1"/>
    <col min="18" max="18" width="14.77734375" style="258" customWidth="1"/>
    <col min="19" max="21" width="13" style="258" customWidth="1"/>
    <col min="22" max="22" width="15.6640625" style="258" customWidth="1"/>
    <col min="23" max="23" width="13.88671875" style="258" customWidth="1"/>
    <col min="24" max="24" width="11.5546875" style="258" customWidth="1"/>
    <col min="25" max="25" width="10.77734375" style="258" customWidth="1"/>
    <col min="26" max="26" width="10.5546875" style="258" customWidth="1"/>
    <col min="27" max="27" width="9.21875" style="258" customWidth="1"/>
    <col min="28" max="28" width="10.77734375" style="258" customWidth="1"/>
    <col min="29" max="29" width="8.88671875" style="258" customWidth="1"/>
    <col min="30" max="30" width="11.6640625" style="258" customWidth="1"/>
    <col min="31" max="31" width="10" style="258" customWidth="1"/>
    <col min="32" max="32" width="15.5546875" style="258" customWidth="1"/>
    <col min="33" max="33" width="31.21875" style="258" customWidth="1"/>
    <col min="34" max="16384" width="8.88671875" style="258"/>
  </cols>
  <sheetData>
    <row r="1" spans="1:33" ht="13.8" thickBot="1" x14ac:dyDescent="0.35"/>
    <row r="2" spans="1:33" ht="18" thickBot="1" x14ac:dyDescent="0.35">
      <c r="A2" s="153"/>
      <c r="B2" s="379" t="s">
        <v>471</v>
      </c>
      <c r="C2" s="380"/>
      <c r="D2" s="380"/>
      <c r="E2" s="380"/>
      <c r="F2" s="380"/>
      <c r="G2" s="358"/>
      <c r="H2" s="35"/>
      <c r="I2" s="381" t="s">
        <v>303</v>
      </c>
      <c r="J2" s="381"/>
      <c r="K2" s="382"/>
      <c r="L2" s="382"/>
      <c r="M2" s="382"/>
      <c r="N2" s="382"/>
      <c r="O2" s="382"/>
      <c r="P2" s="382"/>
      <c r="Q2" s="382"/>
      <c r="R2" s="382"/>
      <c r="S2" s="382"/>
      <c r="T2" s="382"/>
      <c r="U2" s="382"/>
      <c r="V2" s="382"/>
      <c r="W2" s="382"/>
      <c r="X2" s="382"/>
      <c r="Y2" s="382"/>
      <c r="Z2" s="382"/>
      <c r="AA2" s="382"/>
      <c r="AB2" s="382"/>
      <c r="AC2" s="382"/>
      <c r="AD2" s="382"/>
      <c r="AE2" s="382"/>
      <c r="AF2" s="382"/>
      <c r="AG2" s="152"/>
    </row>
    <row r="3" spans="1:33" ht="18.600000000000001" thickBot="1" x14ac:dyDescent="0.35">
      <c r="A3" s="225"/>
      <c r="B3" s="357"/>
      <c r="C3" s="357"/>
      <c r="D3" s="378" t="s">
        <v>325</v>
      </c>
      <c r="E3" s="373"/>
      <c r="F3" s="358"/>
      <c r="G3" s="358"/>
      <c r="H3" s="35"/>
      <c r="I3" s="459" t="s">
        <v>326</v>
      </c>
      <c r="J3" s="459"/>
      <c r="K3" s="460"/>
      <c r="L3" s="460"/>
      <c r="M3" s="460"/>
      <c r="N3" s="460"/>
      <c r="O3" s="460"/>
      <c r="P3" s="460"/>
      <c r="Q3" s="460"/>
      <c r="R3" s="460"/>
      <c r="S3" s="394"/>
      <c r="T3" s="394"/>
      <c r="U3" s="394"/>
      <c r="V3" s="373"/>
      <c r="W3" s="383" t="s">
        <v>327</v>
      </c>
      <c r="X3" s="384"/>
      <c r="Y3" s="384"/>
      <c r="Z3" s="384"/>
      <c r="AA3" s="384"/>
      <c r="AB3" s="384"/>
      <c r="AC3" s="384"/>
      <c r="AD3" s="385"/>
      <c r="AE3" s="385"/>
      <c r="AF3" s="385"/>
      <c r="AG3" s="224"/>
    </row>
    <row r="4" spans="1:33" s="261" customFormat="1" ht="152.4" thickBot="1" x14ac:dyDescent="0.35">
      <c r="A4" s="259" t="s">
        <v>232</v>
      </c>
      <c r="B4" s="389" t="s">
        <v>262</v>
      </c>
      <c r="C4" s="387"/>
      <c r="D4" s="390" t="s">
        <v>446</v>
      </c>
      <c r="E4" s="387"/>
      <c r="F4" s="393" t="s">
        <v>241</v>
      </c>
      <c r="G4" s="394"/>
      <c r="H4" s="496"/>
      <c r="I4" s="480" t="s">
        <v>458</v>
      </c>
      <c r="J4" s="387"/>
      <c r="K4" s="389" t="s">
        <v>320</v>
      </c>
      <c r="L4" s="387"/>
      <c r="M4" s="386" t="s">
        <v>305</v>
      </c>
      <c r="N4" s="387"/>
      <c r="O4" s="204" t="s">
        <v>317</v>
      </c>
      <c r="P4" s="386" t="s">
        <v>491</v>
      </c>
      <c r="Q4" s="388"/>
      <c r="R4" s="469" t="s">
        <v>288</v>
      </c>
      <c r="S4" s="470"/>
      <c r="T4" s="469" t="s">
        <v>622</v>
      </c>
      <c r="U4" s="470"/>
      <c r="V4" s="505" t="s">
        <v>523</v>
      </c>
      <c r="W4" s="352" t="s">
        <v>273</v>
      </c>
      <c r="X4" s="386" t="s">
        <v>478</v>
      </c>
      <c r="Y4" s="388"/>
      <c r="Z4" s="386" t="s">
        <v>487</v>
      </c>
      <c r="AA4" s="388"/>
      <c r="AB4" s="391" t="s">
        <v>504</v>
      </c>
      <c r="AC4" s="373"/>
      <c r="AD4" s="505" t="s">
        <v>294</v>
      </c>
      <c r="AE4" s="204" t="s">
        <v>116</v>
      </c>
      <c r="AF4" s="352" t="s">
        <v>492</v>
      </c>
      <c r="AG4" s="260" t="s">
        <v>232</v>
      </c>
    </row>
    <row r="5" spans="1:33" ht="14.4" x14ac:dyDescent="0.3">
      <c r="A5" s="262" t="s">
        <v>233</v>
      </c>
      <c r="B5" s="376" t="s">
        <v>264</v>
      </c>
      <c r="C5" s="377"/>
      <c r="D5" s="392" t="s">
        <v>243</v>
      </c>
      <c r="E5" s="377"/>
      <c r="F5" s="206" t="s">
        <v>250</v>
      </c>
      <c r="G5" s="215"/>
      <c r="H5" s="216"/>
      <c r="I5" s="481" t="s">
        <v>274</v>
      </c>
      <c r="J5" s="377"/>
      <c r="K5" s="356" t="s">
        <v>274</v>
      </c>
      <c r="L5" s="207"/>
      <c r="M5" s="376" t="s">
        <v>306</v>
      </c>
      <c r="N5" s="377"/>
      <c r="O5" s="208" t="s">
        <v>279</v>
      </c>
      <c r="P5" s="356" t="s">
        <v>280</v>
      </c>
      <c r="Q5" s="464"/>
      <c r="R5" s="222" t="s">
        <v>274</v>
      </c>
      <c r="S5" s="223"/>
      <c r="T5" s="222" t="s">
        <v>623</v>
      </c>
      <c r="U5" s="223"/>
      <c r="V5" s="206" t="s">
        <v>274</v>
      </c>
      <c r="W5" s="209" t="s">
        <v>324</v>
      </c>
      <c r="X5" s="356" t="s">
        <v>479</v>
      </c>
      <c r="Y5" s="207"/>
      <c r="Z5" s="356" t="s">
        <v>243</v>
      </c>
      <c r="AA5" s="207"/>
      <c r="AB5" s="208" t="s">
        <v>279</v>
      </c>
      <c r="AC5" s="206"/>
      <c r="AD5" s="206" t="s">
        <v>295</v>
      </c>
      <c r="AE5" s="208" t="s">
        <v>252</v>
      </c>
      <c r="AF5" s="209" t="s">
        <v>292</v>
      </c>
      <c r="AG5" s="263" t="s">
        <v>233</v>
      </c>
    </row>
    <row r="6" spans="1:33" ht="26.4" x14ac:dyDescent="0.3">
      <c r="A6" s="264" t="s">
        <v>473</v>
      </c>
      <c r="B6" s="201" t="s">
        <v>263</v>
      </c>
      <c r="C6" s="202"/>
      <c r="D6" s="193" t="s">
        <v>242</v>
      </c>
      <c r="E6" s="194"/>
      <c r="F6" s="210" t="s">
        <v>242</v>
      </c>
      <c r="G6" s="325"/>
      <c r="H6" s="219"/>
      <c r="I6" s="482" t="s">
        <v>281</v>
      </c>
      <c r="J6" s="202"/>
      <c r="K6" s="201" t="s">
        <v>275</v>
      </c>
      <c r="L6" s="202"/>
      <c r="M6" s="201" t="s">
        <v>307</v>
      </c>
      <c r="N6" s="202"/>
      <c r="O6" s="203" t="s">
        <v>307</v>
      </c>
      <c r="P6" s="201" t="s">
        <v>282</v>
      </c>
      <c r="Q6" s="465"/>
      <c r="R6" s="201" t="s">
        <v>282</v>
      </c>
      <c r="S6" s="202"/>
      <c r="T6" s="201" t="s">
        <v>282</v>
      </c>
      <c r="U6" s="202"/>
      <c r="V6" s="210" t="s">
        <v>282</v>
      </c>
      <c r="W6" s="211" t="s">
        <v>475</v>
      </c>
      <c r="X6" s="201" t="s">
        <v>475</v>
      </c>
      <c r="Y6" s="202"/>
      <c r="Z6" s="201" t="s">
        <v>475</v>
      </c>
      <c r="AA6" s="202"/>
      <c r="AB6" s="203"/>
      <c r="AC6" s="210"/>
      <c r="AD6" s="210" t="s">
        <v>476</v>
      </c>
      <c r="AE6" s="203" t="s">
        <v>476</v>
      </c>
      <c r="AF6" s="211" t="s">
        <v>476</v>
      </c>
      <c r="AG6" s="265" t="s">
        <v>473</v>
      </c>
    </row>
    <row r="7" spans="1:33" ht="26.4" x14ac:dyDescent="0.3">
      <c r="A7" s="264" t="s">
        <v>298</v>
      </c>
      <c r="B7" s="201" t="s">
        <v>268</v>
      </c>
      <c r="C7" s="202"/>
      <c r="D7" s="193" t="s">
        <v>251</v>
      </c>
      <c r="E7" s="194"/>
      <c r="F7" s="210"/>
      <c r="G7" s="325"/>
      <c r="H7" s="219"/>
      <c r="I7" s="482" t="s">
        <v>283</v>
      </c>
      <c r="J7" s="202"/>
      <c r="K7" s="201"/>
      <c r="L7" s="202"/>
      <c r="M7" s="201" t="s">
        <v>289</v>
      </c>
      <c r="N7" s="202"/>
      <c r="O7" s="203" t="s">
        <v>312</v>
      </c>
      <c r="P7" s="201" t="s">
        <v>283</v>
      </c>
      <c r="Q7" s="465"/>
      <c r="R7" s="201" t="s">
        <v>289</v>
      </c>
      <c r="S7" s="202"/>
      <c r="T7" s="201" t="s">
        <v>283</v>
      </c>
      <c r="U7" s="202"/>
      <c r="V7" s="210"/>
      <c r="W7" s="211" t="s">
        <v>304</v>
      </c>
      <c r="X7" s="201" t="s">
        <v>480</v>
      </c>
      <c r="Y7" s="202"/>
      <c r="Z7" s="201" t="s">
        <v>289</v>
      </c>
      <c r="AA7" s="202"/>
      <c r="AB7" s="203" t="s">
        <v>507</v>
      </c>
      <c r="AC7" s="210"/>
      <c r="AD7" s="210"/>
      <c r="AE7" s="203" t="s">
        <v>255</v>
      </c>
      <c r="AF7" s="211" t="s">
        <v>297</v>
      </c>
      <c r="AG7" s="265" t="s">
        <v>298</v>
      </c>
    </row>
    <row r="8" spans="1:33" ht="39.6" x14ac:dyDescent="0.3">
      <c r="A8" s="264" t="s">
        <v>472</v>
      </c>
      <c r="B8" s="201" t="s">
        <v>301</v>
      </c>
      <c r="C8" s="202"/>
      <c r="D8" s="193" t="s">
        <v>486</v>
      </c>
      <c r="E8" s="194"/>
      <c r="F8" s="210" t="s">
        <v>249</v>
      </c>
      <c r="G8" s="325"/>
      <c r="H8" s="219"/>
      <c r="I8" s="482" t="s">
        <v>287</v>
      </c>
      <c r="J8" s="202"/>
      <c r="K8" s="201"/>
      <c r="L8" s="202"/>
      <c r="M8" s="201" t="s">
        <v>308</v>
      </c>
      <c r="N8" s="202"/>
      <c r="O8" s="203" t="s">
        <v>313</v>
      </c>
      <c r="P8" s="201" t="s">
        <v>285</v>
      </c>
      <c r="Q8" s="465"/>
      <c r="R8" s="201" t="s">
        <v>285</v>
      </c>
      <c r="S8" s="202"/>
      <c r="T8" s="201" t="s">
        <v>624</v>
      </c>
      <c r="U8" s="202"/>
      <c r="V8" s="210"/>
      <c r="W8" s="211"/>
      <c r="X8" s="201" t="s">
        <v>481</v>
      </c>
      <c r="Y8" s="202"/>
      <c r="Z8" s="201" t="s">
        <v>488</v>
      </c>
      <c r="AA8" s="202"/>
      <c r="AB8" s="203" t="s">
        <v>508</v>
      </c>
      <c r="AC8" s="210"/>
      <c r="AD8" s="210"/>
      <c r="AE8" s="203" t="s">
        <v>254</v>
      </c>
      <c r="AF8" s="211" t="s">
        <v>296</v>
      </c>
      <c r="AG8" s="265" t="s">
        <v>472</v>
      </c>
    </row>
    <row r="9" spans="1:33" ht="27.6" x14ac:dyDescent="0.3">
      <c r="A9" s="264" t="s">
        <v>246</v>
      </c>
      <c r="B9" s="201" t="s">
        <v>265</v>
      </c>
      <c r="C9" s="202"/>
      <c r="D9" s="193" t="s">
        <v>247</v>
      </c>
      <c r="E9" s="194"/>
      <c r="F9" s="199" t="s">
        <v>247</v>
      </c>
      <c r="G9" s="326"/>
      <c r="H9" s="497"/>
      <c r="I9" s="482"/>
      <c r="J9" s="202"/>
      <c r="K9" s="201"/>
      <c r="L9" s="202"/>
      <c r="M9" s="201" t="s">
        <v>309</v>
      </c>
      <c r="N9" s="202"/>
      <c r="O9" s="203" t="s">
        <v>314</v>
      </c>
      <c r="P9" s="201"/>
      <c r="Q9" s="465"/>
      <c r="R9" s="201"/>
      <c r="S9" s="202"/>
      <c r="T9" s="201" t="s">
        <v>626</v>
      </c>
      <c r="U9" s="202"/>
      <c r="V9" s="210"/>
      <c r="W9" s="211"/>
      <c r="X9" s="201"/>
      <c r="Y9" s="202" t="s">
        <v>457</v>
      </c>
      <c r="Z9" s="201" t="s">
        <v>489</v>
      </c>
      <c r="AA9" s="202"/>
      <c r="AB9" s="203" t="s">
        <v>506</v>
      </c>
      <c r="AC9" s="210"/>
      <c r="AD9" s="210"/>
      <c r="AE9" s="203" t="s">
        <v>253</v>
      </c>
      <c r="AF9" s="211" t="s">
        <v>477</v>
      </c>
      <c r="AG9" s="265" t="s">
        <v>246</v>
      </c>
    </row>
    <row r="10" spans="1:33" ht="39.6" x14ac:dyDescent="0.3">
      <c r="A10" s="264" t="s">
        <v>234</v>
      </c>
      <c r="B10" s="193" t="s">
        <v>235</v>
      </c>
      <c r="C10" s="194"/>
      <c r="D10" s="193" t="s">
        <v>235</v>
      </c>
      <c r="E10" s="194"/>
      <c r="F10" s="199" t="s">
        <v>235</v>
      </c>
      <c r="G10" s="326"/>
      <c r="H10" s="497"/>
      <c r="I10" s="482" t="s">
        <v>257</v>
      </c>
      <c r="J10" s="202"/>
      <c r="K10" s="201" t="s">
        <v>257</v>
      </c>
      <c r="L10" s="202"/>
      <c r="M10" s="201" t="s">
        <v>310</v>
      </c>
      <c r="N10" s="202"/>
      <c r="O10" s="203" t="s">
        <v>316</v>
      </c>
      <c r="P10" s="201" t="s">
        <v>257</v>
      </c>
      <c r="Q10" s="465"/>
      <c r="R10" s="201" t="s">
        <v>257</v>
      </c>
      <c r="S10" s="202"/>
      <c r="T10" s="201" t="s">
        <v>257</v>
      </c>
      <c r="U10" s="202"/>
      <c r="V10" s="210" t="s">
        <v>522</v>
      </c>
      <c r="W10" s="211" t="s">
        <v>257</v>
      </c>
      <c r="X10" s="201" t="s">
        <v>257</v>
      </c>
      <c r="Y10" s="202"/>
      <c r="Z10" s="201" t="s">
        <v>257</v>
      </c>
      <c r="AA10" s="202"/>
      <c r="AB10" s="203" t="s">
        <v>505</v>
      </c>
      <c r="AC10" s="210"/>
      <c r="AD10" s="210" t="s">
        <v>482</v>
      </c>
      <c r="AE10" s="203" t="s">
        <v>257</v>
      </c>
      <c r="AF10" s="211" t="s">
        <v>485</v>
      </c>
      <c r="AG10" s="265" t="s">
        <v>234</v>
      </c>
    </row>
    <row r="11" spans="1:33" ht="26.4" x14ac:dyDescent="0.3">
      <c r="A11" s="264" t="s">
        <v>236</v>
      </c>
      <c r="B11" s="201"/>
      <c r="C11" s="202"/>
      <c r="D11" s="201" t="s">
        <v>240</v>
      </c>
      <c r="E11" s="202"/>
      <c r="F11" s="210" t="s">
        <v>248</v>
      </c>
      <c r="G11" s="325"/>
      <c r="H11" s="219"/>
      <c r="I11" s="482"/>
      <c r="J11" s="202"/>
      <c r="K11" s="201"/>
      <c r="L11" s="202"/>
      <c r="M11" s="201"/>
      <c r="N11" s="202"/>
      <c r="O11" s="203"/>
      <c r="P11" s="201"/>
      <c r="Q11" s="465"/>
      <c r="R11" s="201"/>
      <c r="S11" s="202"/>
      <c r="T11" s="201" t="s">
        <v>625</v>
      </c>
      <c r="U11" s="202"/>
      <c r="V11" s="210"/>
      <c r="W11" s="211"/>
      <c r="X11" s="201"/>
      <c r="Y11" s="202"/>
      <c r="Z11" s="201"/>
      <c r="AA11" s="202"/>
      <c r="AB11" s="203" t="s">
        <v>509</v>
      </c>
      <c r="AC11" s="210"/>
      <c r="AD11" s="210"/>
      <c r="AE11" s="203" t="s">
        <v>256</v>
      </c>
      <c r="AF11" s="211"/>
      <c r="AG11" s="265" t="s">
        <v>236</v>
      </c>
    </row>
    <row r="12" spans="1:33" ht="27.6" x14ac:dyDescent="0.3">
      <c r="A12" s="264" t="s">
        <v>293</v>
      </c>
      <c r="B12" s="201" t="s">
        <v>266</v>
      </c>
      <c r="C12" s="202"/>
      <c r="D12" s="193" t="s">
        <v>260</v>
      </c>
      <c r="E12" s="194"/>
      <c r="F12" s="210" t="s">
        <v>244</v>
      </c>
      <c r="G12" s="325"/>
      <c r="H12" s="219"/>
      <c r="I12" s="483" t="s">
        <v>286</v>
      </c>
      <c r="J12" s="194"/>
      <c r="K12" s="201"/>
      <c r="L12" s="202"/>
      <c r="M12" s="201"/>
      <c r="N12" s="202"/>
      <c r="O12" s="203" t="s">
        <v>315</v>
      </c>
      <c r="P12" s="193" t="s">
        <v>284</v>
      </c>
      <c r="Q12" s="466"/>
      <c r="R12" s="193" t="s">
        <v>284</v>
      </c>
      <c r="S12" s="194"/>
      <c r="T12" s="193" t="s">
        <v>457</v>
      </c>
      <c r="U12" s="194"/>
      <c r="V12" s="199"/>
      <c r="W12" s="211" t="s">
        <v>302</v>
      </c>
      <c r="X12" s="201"/>
      <c r="Y12" s="202"/>
      <c r="Z12" s="201"/>
      <c r="AA12" s="202"/>
      <c r="AB12" s="203"/>
      <c r="AC12" s="210"/>
      <c r="AD12" s="210"/>
      <c r="AE12" s="203" t="s">
        <v>258</v>
      </c>
      <c r="AF12" s="211" t="s">
        <v>258</v>
      </c>
      <c r="AG12" s="265" t="s">
        <v>293</v>
      </c>
    </row>
    <row r="13" spans="1:33" ht="13.8" x14ac:dyDescent="0.3">
      <c r="A13" s="264" t="s">
        <v>238</v>
      </c>
      <c r="B13" s="201" t="s">
        <v>267</v>
      </c>
      <c r="C13" s="202"/>
      <c r="D13" s="193" t="s">
        <v>261</v>
      </c>
      <c r="E13" s="194"/>
      <c r="F13" s="210" t="s">
        <v>245</v>
      </c>
      <c r="G13" s="325"/>
      <c r="H13" s="219"/>
      <c r="I13" s="482"/>
      <c r="J13" s="202"/>
      <c r="K13" s="201"/>
      <c r="L13" s="202"/>
      <c r="M13" s="201"/>
      <c r="N13" s="202"/>
      <c r="O13" s="203"/>
      <c r="P13" s="201"/>
      <c r="Q13" s="465"/>
      <c r="R13" s="201"/>
      <c r="S13" s="202"/>
      <c r="T13" s="201"/>
      <c r="U13" s="202"/>
      <c r="V13" s="210"/>
      <c r="W13" s="211"/>
      <c r="X13" s="201"/>
      <c r="Y13" s="202"/>
      <c r="Z13" s="201"/>
      <c r="AA13" s="202"/>
      <c r="AB13" s="203"/>
      <c r="AC13" s="210"/>
      <c r="AD13" s="210"/>
      <c r="AE13" s="203" t="s">
        <v>259</v>
      </c>
      <c r="AF13" s="211" t="s">
        <v>259</v>
      </c>
      <c r="AG13" s="265" t="s">
        <v>238</v>
      </c>
    </row>
    <row r="14" spans="1:33" ht="13.8" x14ac:dyDescent="0.3">
      <c r="A14" s="264" t="s">
        <v>311</v>
      </c>
      <c r="B14" s="201"/>
      <c r="C14" s="202"/>
      <c r="D14" s="201"/>
      <c r="E14" s="202"/>
      <c r="F14" s="210"/>
      <c r="G14" s="325"/>
      <c r="H14" s="219"/>
      <c r="I14" s="482"/>
      <c r="J14" s="202"/>
      <c r="K14" s="201"/>
      <c r="L14" s="202"/>
      <c r="M14" s="201" t="s">
        <v>50</v>
      </c>
      <c r="N14" s="202"/>
      <c r="O14" s="203"/>
      <c r="P14" s="201"/>
      <c r="Q14" s="465"/>
      <c r="R14" s="201"/>
      <c r="S14" s="202"/>
      <c r="T14" s="201"/>
      <c r="U14" s="202"/>
      <c r="V14" s="210"/>
      <c r="W14" s="211"/>
      <c r="X14" s="201"/>
      <c r="Y14" s="202"/>
      <c r="Z14" s="201"/>
      <c r="AA14" s="202"/>
      <c r="AB14" s="203"/>
      <c r="AC14" s="210"/>
      <c r="AD14" s="210"/>
      <c r="AE14" s="203"/>
      <c r="AF14" s="211"/>
      <c r="AG14" s="265" t="s">
        <v>311</v>
      </c>
    </row>
    <row r="15" spans="1:33" s="268" customFormat="1" ht="13.8" x14ac:dyDescent="0.3">
      <c r="A15" s="266" t="s">
        <v>239</v>
      </c>
      <c r="B15" s="195">
        <v>38657</v>
      </c>
      <c r="C15" s="196"/>
      <c r="D15" s="195">
        <v>9100</v>
      </c>
      <c r="E15" s="196"/>
      <c r="F15" s="200">
        <v>35975</v>
      </c>
      <c r="G15" s="327"/>
      <c r="H15" s="498"/>
      <c r="I15" s="484">
        <v>33110</v>
      </c>
      <c r="J15" s="196"/>
      <c r="K15" s="195">
        <v>6500</v>
      </c>
      <c r="L15" s="196"/>
      <c r="M15" s="195">
        <v>6000</v>
      </c>
      <c r="N15" s="196"/>
      <c r="O15" s="197">
        <v>530</v>
      </c>
      <c r="P15" s="195">
        <v>24760</v>
      </c>
      <c r="Q15" s="467">
        <v>23100</v>
      </c>
      <c r="R15" s="195" t="s">
        <v>291</v>
      </c>
      <c r="S15" s="196"/>
      <c r="T15" s="195" t="s">
        <v>457</v>
      </c>
      <c r="U15" s="196"/>
      <c r="V15" s="200"/>
      <c r="W15" s="205"/>
      <c r="X15" s="195">
        <v>12500</v>
      </c>
      <c r="Y15" s="196"/>
      <c r="Z15" s="195"/>
      <c r="AA15" s="196"/>
      <c r="AB15" s="197"/>
      <c r="AC15" s="200"/>
      <c r="AD15" s="200"/>
      <c r="AE15" s="197">
        <v>5700</v>
      </c>
      <c r="AF15" s="205">
        <v>2950</v>
      </c>
      <c r="AG15" s="267" t="s">
        <v>239</v>
      </c>
    </row>
    <row r="16" spans="1:33" s="268" customFormat="1" ht="37.799999999999997" customHeight="1" x14ac:dyDescent="0.3">
      <c r="A16" s="454" t="s">
        <v>618</v>
      </c>
      <c r="B16" s="462" t="s">
        <v>633</v>
      </c>
      <c r="C16" s="408"/>
      <c r="D16" s="485" t="s">
        <v>619</v>
      </c>
      <c r="E16" s="408"/>
      <c r="F16" s="463" t="s">
        <v>634</v>
      </c>
      <c r="G16" s="408"/>
      <c r="H16" s="499"/>
      <c r="I16" s="485" t="s">
        <v>619</v>
      </c>
      <c r="J16" s="408"/>
      <c r="K16" s="463" t="s">
        <v>634</v>
      </c>
      <c r="L16" s="408"/>
      <c r="M16" s="463" t="s">
        <v>621</v>
      </c>
      <c r="N16" s="408"/>
      <c r="O16" s="512" t="s">
        <v>634</v>
      </c>
      <c r="P16" s="462" t="s">
        <v>619</v>
      </c>
      <c r="Q16" s="407"/>
      <c r="R16" s="471" t="s">
        <v>620</v>
      </c>
      <c r="S16" s="416"/>
      <c r="T16" s="462" t="s">
        <v>627</v>
      </c>
      <c r="U16" s="408"/>
      <c r="V16" s="512" t="s">
        <v>634</v>
      </c>
      <c r="W16" s="512" t="s">
        <v>634</v>
      </c>
      <c r="X16" s="463" t="s">
        <v>634</v>
      </c>
      <c r="Y16" s="408"/>
      <c r="Z16" s="462" t="s">
        <v>619</v>
      </c>
      <c r="AA16" s="407"/>
      <c r="AB16" s="463" t="s">
        <v>634</v>
      </c>
      <c r="AC16" s="408"/>
      <c r="AD16" s="455"/>
      <c r="AE16" s="456"/>
      <c r="AF16" s="457"/>
      <c r="AG16" s="458"/>
    </row>
    <row r="17" spans="1:33" s="268" customFormat="1" ht="42.6" customHeight="1" x14ac:dyDescent="0.3">
      <c r="A17" s="454" t="s">
        <v>628</v>
      </c>
      <c r="B17" s="508" t="s">
        <v>636</v>
      </c>
      <c r="C17" s="509"/>
      <c r="D17" s="462" t="s">
        <v>632</v>
      </c>
      <c r="E17" s="510"/>
      <c r="F17" s="508" t="s">
        <v>631</v>
      </c>
      <c r="G17" s="509"/>
      <c r="H17" s="499"/>
      <c r="I17" s="461" t="s">
        <v>635</v>
      </c>
      <c r="J17" s="408"/>
      <c r="K17" s="508" t="s">
        <v>631</v>
      </c>
      <c r="L17" s="509"/>
      <c r="M17" s="462" t="s">
        <v>629</v>
      </c>
      <c r="N17" s="510"/>
      <c r="O17" s="456" t="s">
        <v>635</v>
      </c>
      <c r="P17" s="461" t="s">
        <v>635</v>
      </c>
      <c r="Q17" s="408"/>
      <c r="R17" s="462" t="s">
        <v>630</v>
      </c>
      <c r="S17" s="510"/>
      <c r="T17" s="461" t="s">
        <v>635</v>
      </c>
      <c r="U17" s="408"/>
      <c r="V17" s="456" t="s">
        <v>635</v>
      </c>
      <c r="W17" s="456" t="s">
        <v>635</v>
      </c>
      <c r="X17" s="461" t="s">
        <v>635</v>
      </c>
      <c r="Y17" s="408"/>
      <c r="Z17" s="461" t="s">
        <v>635</v>
      </c>
      <c r="AA17" s="408"/>
      <c r="AB17" s="461" t="s">
        <v>635</v>
      </c>
      <c r="AC17" s="408"/>
      <c r="AD17" s="455"/>
      <c r="AE17" s="456"/>
      <c r="AF17" s="457"/>
      <c r="AG17" s="458"/>
    </row>
    <row r="18" spans="1:33" ht="79.8" thickBot="1" x14ac:dyDescent="0.35">
      <c r="A18" s="269" t="s">
        <v>321</v>
      </c>
      <c r="B18" s="354" t="s">
        <v>322</v>
      </c>
      <c r="C18" s="212"/>
      <c r="D18" s="354" t="s">
        <v>322</v>
      </c>
      <c r="E18" s="212"/>
      <c r="F18" s="213" t="s">
        <v>322</v>
      </c>
      <c r="G18" s="328"/>
      <c r="H18" s="500"/>
      <c r="I18" s="486" t="s">
        <v>474</v>
      </c>
      <c r="J18" s="212"/>
      <c r="K18" s="354" t="s">
        <v>323</v>
      </c>
      <c r="L18" s="212"/>
      <c r="M18" s="354" t="s">
        <v>322</v>
      </c>
      <c r="N18" s="212"/>
      <c r="O18" s="214" t="s">
        <v>322</v>
      </c>
      <c r="P18" s="395" t="s">
        <v>495</v>
      </c>
      <c r="Q18" s="468"/>
      <c r="R18" s="395"/>
      <c r="S18" s="396"/>
      <c r="T18" s="395"/>
      <c r="U18" s="396"/>
      <c r="V18" s="213"/>
      <c r="W18" s="353" t="s">
        <v>484</v>
      </c>
      <c r="X18" s="354" t="s">
        <v>483</v>
      </c>
      <c r="Y18" s="212"/>
      <c r="Z18" s="354"/>
      <c r="AA18" s="212"/>
      <c r="AB18" s="214"/>
      <c r="AC18" s="213"/>
      <c r="AD18" s="213" t="s">
        <v>322</v>
      </c>
      <c r="AE18" s="214" t="s">
        <v>322</v>
      </c>
      <c r="AF18" s="353" t="s">
        <v>490</v>
      </c>
      <c r="AG18" s="270" t="s">
        <v>321</v>
      </c>
    </row>
    <row r="19" spans="1:33" ht="13.8" x14ac:dyDescent="0.3">
      <c r="A19" s="271" t="s">
        <v>299</v>
      </c>
      <c r="B19" s="209">
        <v>8.8000000000000007</v>
      </c>
      <c r="C19" s="208"/>
      <c r="D19" s="208">
        <v>8.8000000000000007</v>
      </c>
      <c r="E19" s="206"/>
      <c r="F19" s="215">
        <v>8.8000000000000007</v>
      </c>
      <c r="G19" s="215"/>
      <c r="H19" s="216"/>
      <c r="I19" s="487">
        <v>24</v>
      </c>
      <c r="J19" s="206"/>
      <c r="K19" s="356">
        <v>24</v>
      </c>
      <c r="L19" s="207"/>
      <c r="M19" s="356">
        <v>24</v>
      </c>
      <c r="N19" s="207"/>
      <c r="O19" s="208">
        <v>24</v>
      </c>
      <c r="P19" s="356">
        <v>24</v>
      </c>
      <c r="Q19" s="207"/>
      <c r="R19" s="208">
        <v>24</v>
      </c>
      <c r="S19" s="208"/>
      <c r="T19" s="208">
        <v>24</v>
      </c>
      <c r="U19" s="208"/>
      <c r="V19" s="208"/>
      <c r="W19" s="209">
        <v>24</v>
      </c>
      <c r="X19" s="356">
        <v>24</v>
      </c>
      <c r="Y19" s="206"/>
      <c r="Z19" s="208">
        <v>24</v>
      </c>
      <c r="AA19" s="208"/>
      <c r="AB19" s="208">
        <v>26.2</v>
      </c>
      <c r="AC19" s="208"/>
      <c r="AD19" s="206">
        <v>24</v>
      </c>
      <c r="AE19" s="208">
        <v>24</v>
      </c>
      <c r="AF19" s="209">
        <v>24</v>
      </c>
      <c r="AG19" s="272" t="s">
        <v>299</v>
      </c>
    </row>
    <row r="20" spans="1:33" ht="14.4" thickBot="1" x14ac:dyDescent="0.35">
      <c r="A20" s="271" t="s">
        <v>300</v>
      </c>
      <c r="B20" s="217">
        <v>6.6</v>
      </c>
      <c r="C20" s="511"/>
      <c r="D20" s="214">
        <v>6.6</v>
      </c>
      <c r="E20" s="213"/>
      <c r="F20" s="218">
        <v>6.6</v>
      </c>
      <c r="G20" s="218"/>
      <c r="H20" s="219"/>
      <c r="I20" s="486">
        <v>12.7</v>
      </c>
      <c r="J20" s="213"/>
      <c r="K20" s="220">
        <v>12.7</v>
      </c>
      <c r="L20" s="221"/>
      <c r="M20" s="201">
        <v>12.7</v>
      </c>
      <c r="N20" s="202"/>
      <c r="O20" s="203">
        <v>12.7</v>
      </c>
      <c r="P20" s="201">
        <v>12.7</v>
      </c>
      <c r="Q20" s="202"/>
      <c r="R20" s="203">
        <v>12.7</v>
      </c>
      <c r="S20" s="203"/>
      <c r="T20" s="203">
        <v>12.7</v>
      </c>
      <c r="U20" s="203"/>
      <c r="V20" s="203"/>
      <c r="W20" s="211">
        <v>12.7</v>
      </c>
      <c r="X20" s="201">
        <v>12.7</v>
      </c>
      <c r="Y20" s="210"/>
      <c r="Z20" s="203">
        <v>12.7</v>
      </c>
      <c r="AA20" s="203"/>
      <c r="AB20" s="203">
        <v>13.8</v>
      </c>
      <c r="AC20" s="203"/>
      <c r="AD20" s="210">
        <v>12.7</v>
      </c>
      <c r="AE20" s="203">
        <v>12.7</v>
      </c>
      <c r="AF20" s="211">
        <v>12.7</v>
      </c>
      <c r="AG20" s="272" t="s">
        <v>300</v>
      </c>
    </row>
    <row r="21" spans="1:33" ht="13.8" x14ac:dyDescent="0.3">
      <c r="A21" s="271" t="s">
        <v>333</v>
      </c>
      <c r="B21" s="222" t="s">
        <v>334</v>
      </c>
      <c r="C21" s="223" t="s">
        <v>335</v>
      </c>
      <c r="D21" s="222" t="s">
        <v>334</v>
      </c>
      <c r="E21" s="223" t="s">
        <v>335</v>
      </c>
      <c r="F21" s="198"/>
      <c r="G21" s="472" t="s">
        <v>335</v>
      </c>
      <c r="H21" s="501"/>
      <c r="I21" s="488" t="s">
        <v>334</v>
      </c>
      <c r="J21" s="223" t="s">
        <v>335</v>
      </c>
      <c r="K21" s="222" t="s">
        <v>334</v>
      </c>
      <c r="L21" s="223" t="s">
        <v>335</v>
      </c>
      <c r="M21" s="222" t="s">
        <v>334</v>
      </c>
      <c r="N21" s="223" t="s">
        <v>335</v>
      </c>
      <c r="O21" s="224"/>
      <c r="P21" s="222" t="s">
        <v>334</v>
      </c>
      <c r="Q21" s="223" t="s">
        <v>335</v>
      </c>
      <c r="R21" s="222" t="s">
        <v>334</v>
      </c>
      <c r="S21" s="223" t="s">
        <v>335</v>
      </c>
      <c r="T21" s="222" t="s">
        <v>334</v>
      </c>
      <c r="U21" s="223" t="s">
        <v>335</v>
      </c>
      <c r="V21" s="224"/>
      <c r="W21" s="225"/>
      <c r="X21" s="222" t="s">
        <v>334</v>
      </c>
      <c r="Y21" s="223" t="s">
        <v>335</v>
      </c>
      <c r="Z21" s="222" t="s">
        <v>334</v>
      </c>
      <c r="AA21" s="223" t="s">
        <v>335</v>
      </c>
      <c r="AB21" s="222" t="s">
        <v>334</v>
      </c>
      <c r="AC21" s="223" t="s">
        <v>335</v>
      </c>
      <c r="AD21" s="36"/>
      <c r="AE21" s="224"/>
      <c r="AF21" s="225"/>
      <c r="AG21" s="272" t="s">
        <v>333</v>
      </c>
    </row>
    <row r="22" spans="1:33" ht="28.2" thickBot="1" x14ac:dyDescent="0.35">
      <c r="A22" s="271" t="s">
        <v>332</v>
      </c>
      <c r="B22" s="220">
        <v>0.46</v>
      </c>
      <c r="C22" s="221"/>
      <c r="D22" s="220">
        <v>0.39</v>
      </c>
      <c r="E22" s="221"/>
      <c r="F22" s="220">
        <v>0.39</v>
      </c>
      <c r="G22" s="473"/>
      <c r="H22" s="501"/>
      <c r="I22" s="489">
        <v>0.37</v>
      </c>
      <c r="J22" s="36"/>
      <c r="K22" s="226">
        <v>0.37</v>
      </c>
      <c r="L22" s="227"/>
      <c r="M22" s="225">
        <v>0.34</v>
      </c>
      <c r="N22" s="36"/>
      <c r="O22" s="224"/>
      <c r="P22" s="225">
        <v>0.36</v>
      </c>
      <c r="Q22" s="36"/>
      <c r="R22" s="225">
        <v>0.36</v>
      </c>
      <c r="S22" s="36"/>
      <c r="T22" s="225">
        <v>0.22</v>
      </c>
      <c r="U22" s="36"/>
      <c r="V22" s="224"/>
      <c r="W22" s="225"/>
      <c r="X22" s="225">
        <v>0.36</v>
      </c>
      <c r="Y22" s="36"/>
      <c r="Z22" s="225">
        <v>0.33</v>
      </c>
      <c r="AA22" s="36"/>
      <c r="AB22" s="224">
        <v>0.32</v>
      </c>
      <c r="AC22" s="36"/>
      <c r="AD22" s="36"/>
      <c r="AE22" s="224"/>
      <c r="AF22" s="225"/>
      <c r="AG22" s="272" t="s">
        <v>332</v>
      </c>
    </row>
    <row r="23" spans="1:33" ht="14.4" thickBot="1" x14ac:dyDescent="0.35">
      <c r="A23" s="273" t="s">
        <v>278</v>
      </c>
      <c r="B23" s="228">
        <v>1</v>
      </c>
      <c r="C23" s="229"/>
      <c r="D23" s="228">
        <v>0.9</v>
      </c>
      <c r="E23" s="229"/>
      <c r="F23" s="230">
        <v>0.9</v>
      </c>
      <c r="G23" s="474"/>
      <c r="H23" s="502"/>
      <c r="I23" s="490">
        <v>0.85</v>
      </c>
      <c r="J23" s="230"/>
      <c r="K23" s="231">
        <v>0.85</v>
      </c>
      <c r="L23" s="232"/>
      <c r="M23" s="228">
        <v>0.8</v>
      </c>
      <c r="N23" s="229"/>
      <c r="O23" s="231">
        <v>1</v>
      </c>
      <c r="P23" s="228">
        <v>0.8</v>
      </c>
      <c r="Q23" s="229"/>
      <c r="R23" s="231">
        <v>0.8</v>
      </c>
      <c r="S23" s="231"/>
      <c r="T23" s="231">
        <v>0.8</v>
      </c>
      <c r="U23" s="231"/>
      <c r="V23" s="231"/>
      <c r="W23" s="232">
        <v>1</v>
      </c>
      <c r="X23" s="228">
        <v>0.8</v>
      </c>
      <c r="Y23" s="230"/>
      <c r="Z23" s="231">
        <v>0.8</v>
      </c>
      <c r="AA23" s="231"/>
      <c r="AB23" s="231">
        <v>0.75</v>
      </c>
      <c r="AC23" s="231"/>
      <c r="AD23" s="230">
        <v>1</v>
      </c>
      <c r="AE23" s="231">
        <v>1</v>
      </c>
      <c r="AF23" s="232">
        <v>1</v>
      </c>
      <c r="AG23" s="274" t="s">
        <v>278</v>
      </c>
    </row>
    <row r="24" spans="1:33" ht="14.4" thickBot="1" x14ac:dyDescent="0.35">
      <c r="A24" s="271" t="s">
        <v>270</v>
      </c>
      <c r="B24" s="233">
        <v>5.2</v>
      </c>
      <c r="C24" s="234"/>
      <c r="D24" s="233">
        <v>5</v>
      </c>
      <c r="E24" s="234"/>
      <c r="F24" s="36">
        <v>5</v>
      </c>
      <c r="G24" s="475"/>
      <c r="H24" s="501"/>
      <c r="I24" s="491">
        <v>10</v>
      </c>
      <c r="J24" s="36"/>
      <c r="K24" s="224">
        <v>10.5</v>
      </c>
      <c r="L24" s="225"/>
      <c r="M24" s="233">
        <v>11</v>
      </c>
      <c r="N24" s="234"/>
      <c r="O24" s="224">
        <v>11</v>
      </c>
      <c r="P24" s="233">
        <v>12</v>
      </c>
      <c r="Q24" s="234"/>
      <c r="R24" s="224">
        <v>12</v>
      </c>
      <c r="S24" s="224"/>
      <c r="T24" s="224">
        <v>12</v>
      </c>
      <c r="U24" s="224"/>
      <c r="V24" s="224"/>
      <c r="W24" s="225">
        <v>14</v>
      </c>
      <c r="X24" s="233">
        <v>14</v>
      </c>
      <c r="Y24" s="36"/>
      <c r="Z24" s="224">
        <v>14</v>
      </c>
      <c r="AA24" s="224"/>
      <c r="AB24" s="224">
        <v>14</v>
      </c>
      <c r="AC24" s="224"/>
      <c r="AD24" s="36">
        <v>15</v>
      </c>
      <c r="AE24" s="224">
        <v>15</v>
      </c>
      <c r="AF24" s="225">
        <v>15</v>
      </c>
      <c r="AG24" s="272" t="s">
        <v>270</v>
      </c>
    </row>
    <row r="25" spans="1:33" ht="14.4" thickBot="1" x14ac:dyDescent="0.35">
      <c r="A25" s="273" t="s">
        <v>503</v>
      </c>
      <c r="B25" s="235">
        <v>2.2000000000000002</v>
      </c>
      <c r="C25" s="236"/>
      <c r="D25" s="235">
        <v>2.5</v>
      </c>
      <c r="E25" s="236"/>
      <c r="F25" s="237">
        <v>2.5</v>
      </c>
      <c r="G25" s="476"/>
      <c r="H25" s="503"/>
      <c r="I25" s="492">
        <v>4.5</v>
      </c>
      <c r="J25" s="237"/>
      <c r="K25" s="238">
        <v>4.8</v>
      </c>
      <c r="L25" s="239"/>
      <c r="M25" s="235">
        <v>5.6</v>
      </c>
      <c r="N25" s="236"/>
      <c r="O25" s="238">
        <v>2.8</v>
      </c>
      <c r="P25" s="235">
        <v>6.7</v>
      </c>
      <c r="Q25" s="236"/>
      <c r="R25" s="238">
        <v>6.7</v>
      </c>
      <c r="S25" s="238"/>
      <c r="T25" s="238">
        <v>6.7</v>
      </c>
      <c r="U25" s="238"/>
      <c r="V25" s="238"/>
      <c r="W25" s="239">
        <v>2.2000000000000002</v>
      </c>
      <c r="X25" s="235">
        <v>9.5</v>
      </c>
      <c r="Y25" s="237"/>
      <c r="Z25" s="238">
        <v>9.5</v>
      </c>
      <c r="AA25" s="238"/>
      <c r="AB25" s="238">
        <v>10</v>
      </c>
      <c r="AC25" s="238"/>
      <c r="AD25" s="237">
        <v>4.5</v>
      </c>
      <c r="AE25" s="238">
        <v>2.9</v>
      </c>
      <c r="AF25" s="239">
        <v>2.8</v>
      </c>
      <c r="AG25" s="274" t="s">
        <v>503</v>
      </c>
    </row>
    <row r="26" spans="1:33" ht="13.8" x14ac:dyDescent="0.3">
      <c r="A26" s="271" t="s">
        <v>269</v>
      </c>
      <c r="B26" s="356">
        <v>8.9999999999999993E-3</v>
      </c>
      <c r="C26" s="207"/>
      <c r="D26" s="356">
        <v>8.9999999999999993E-3</v>
      </c>
      <c r="E26" s="207"/>
      <c r="F26" s="206">
        <v>8.9999999999999993E-3</v>
      </c>
      <c r="G26" s="464"/>
      <c r="H26" s="216"/>
      <c r="I26" s="487">
        <v>0.02</v>
      </c>
      <c r="J26" s="206"/>
      <c r="K26" s="208">
        <v>0.02</v>
      </c>
      <c r="L26" s="209"/>
      <c r="M26" s="356">
        <v>0.02</v>
      </c>
      <c r="N26" s="207"/>
      <c r="O26" s="208">
        <v>0.02</v>
      </c>
      <c r="P26" s="356">
        <v>0.02</v>
      </c>
      <c r="Q26" s="207"/>
      <c r="R26" s="208">
        <v>0.02</v>
      </c>
      <c r="S26" s="208"/>
      <c r="T26" s="208">
        <v>0.02</v>
      </c>
      <c r="U26" s="208"/>
      <c r="V26" s="208"/>
      <c r="W26" s="209">
        <v>0.02</v>
      </c>
      <c r="X26" s="356">
        <v>0.02</v>
      </c>
      <c r="Y26" s="206"/>
      <c r="Z26" s="208">
        <v>0.02</v>
      </c>
      <c r="AA26" s="208"/>
      <c r="AB26" s="208">
        <v>0.02</v>
      </c>
      <c r="AC26" s="208"/>
      <c r="AD26" s="206">
        <v>0.02</v>
      </c>
      <c r="AE26" s="208">
        <v>0.02</v>
      </c>
      <c r="AF26" s="209">
        <v>0.02</v>
      </c>
      <c r="AG26" s="272" t="s">
        <v>269</v>
      </c>
    </row>
    <row r="27" spans="1:33" ht="13.8" x14ac:dyDescent="0.3">
      <c r="A27" s="271" t="s">
        <v>272</v>
      </c>
      <c r="B27" s="240">
        <f>(((B24^2)/(B26*B25))+B24)/1000</f>
        <v>1.3708565656565657</v>
      </c>
      <c r="C27" s="241">
        <f>B27-B$22</f>
        <v>0.9108565656565657</v>
      </c>
      <c r="D27" s="240">
        <f>(((D24^2)/(D26*D25))+D24)/1000</f>
        <v>1.1161111111111111</v>
      </c>
      <c r="E27" s="241">
        <f>D27-D$22</f>
        <v>0.72611111111111104</v>
      </c>
      <c r="F27" s="242">
        <f>(((F24^2)/(F26*F25))+F24)/1000</f>
        <v>1.1161111111111111</v>
      </c>
      <c r="G27" s="477">
        <f>F27-F$22</f>
        <v>0.72611111111111104</v>
      </c>
      <c r="H27" s="243"/>
      <c r="I27" s="493">
        <f>(((I24^2)/(I26*I25))+I24)/1000</f>
        <v>1.1211111111111112</v>
      </c>
      <c r="J27" s="241">
        <f>I27-I$22</f>
        <v>0.75111111111111117</v>
      </c>
      <c r="K27" s="243">
        <f>(((K24^2)/(K26*K25))+K24)/1000</f>
        <v>1.1589375</v>
      </c>
      <c r="L27" s="241">
        <f>K27-K$22</f>
        <v>0.78893749999999996</v>
      </c>
      <c r="M27" s="240">
        <f>(((M24^2)/(M26*M25))+M24)/1000</f>
        <v>1.0913571428571429</v>
      </c>
      <c r="N27" s="241">
        <f>M27-M$22</f>
        <v>0.75135714285714283</v>
      </c>
      <c r="O27" s="243">
        <f>(((O24^2)/(O26*O25))+O24)/1000</f>
        <v>2.1717142857142857</v>
      </c>
      <c r="P27" s="240">
        <f>(((P24^2)/(P26*P25))+P24)/1000</f>
        <v>1.0866268656716418</v>
      </c>
      <c r="Q27" s="241">
        <f>P27-P$22</f>
        <v>0.72662686567164181</v>
      </c>
      <c r="R27" s="243">
        <f>(((R24^2)/(R26*R25))+R24)/1000</f>
        <v>1.0866268656716418</v>
      </c>
      <c r="S27" s="241">
        <f>R27-R$22</f>
        <v>0.72662686567164181</v>
      </c>
      <c r="T27" s="243">
        <f>(((T24^2)/(T26*T25))+T24)/1000</f>
        <v>1.0866268656716418</v>
      </c>
      <c r="U27" s="241">
        <f>T27-T$22</f>
        <v>0.86662686567164182</v>
      </c>
      <c r="V27" s="243"/>
      <c r="W27" s="244">
        <f>(((W24^2)/(W26*W25))+W24)/1000</f>
        <v>4.4685454545454544</v>
      </c>
      <c r="X27" s="240">
        <f t="shared" ref="X27:Z27" si="0">(((X24^2)/(X26*X25))+X24)/1000</f>
        <v>1.0455789473684209</v>
      </c>
      <c r="Y27" s="241">
        <f>X27-X$22</f>
        <v>0.68557894736842095</v>
      </c>
      <c r="Z27" s="243">
        <f t="shared" si="0"/>
        <v>1.0455789473684209</v>
      </c>
      <c r="AA27" s="241">
        <f>Z27-Z$22</f>
        <v>0.71557894736842087</v>
      </c>
      <c r="AB27" s="243">
        <f t="shared" ref="AB27:AD27" si="1">(((AB24^2)/(AB26*AB25))+AB24)/1000</f>
        <v>0.99399999999999999</v>
      </c>
      <c r="AC27" s="241">
        <f>AB27-AB$22</f>
        <v>0.67399999999999993</v>
      </c>
      <c r="AD27" s="242">
        <f t="shared" si="1"/>
        <v>2.5150000000000001</v>
      </c>
      <c r="AE27" s="243">
        <f>(((AE24^2)/(AE26*AE25))+AE24)/1000</f>
        <v>3.8943103448275864</v>
      </c>
      <c r="AF27" s="244">
        <f>(((AF24^2)/(AF26*AF25))+AF24)/1000</f>
        <v>4.0328571428571429</v>
      </c>
      <c r="AG27" s="272" t="s">
        <v>272</v>
      </c>
    </row>
    <row r="28" spans="1:33" ht="13.8" x14ac:dyDescent="0.3">
      <c r="A28" s="271" t="s">
        <v>318</v>
      </c>
      <c r="B28" s="240">
        <f>(((B23*1000)*((B27*1000)-B24))/((B27*1000)+(B23*1000)-(2*B25)))/1000</f>
        <v>0.57708921662699886</v>
      </c>
      <c r="C28" s="241">
        <f>B28-B$22</f>
        <v>0.11708921662699884</v>
      </c>
      <c r="D28" s="240">
        <f>(((D23*1000)*((D27*1000)-D24))/((D27*1000)+(D23*1000)-(2*D25)))/1000</f>
        <v>0.49723756906077349</v>
      </c>
      <c r="E28" s="241">
        <f>D28-D$22</f>
        <v>0.10723756906077347</v>
      </c>
      <c r="F28" s="242">
        <f>(((F23*1000)*((F27*1000)-F24))/((F27*1000)+(F23*1000)-(2*F25)))/1000</f>
        <v>0.49723756906077349</v>
      </c>
      <c r="G28" s="477">
        <f>F28-F$22</f>
        <v>0.10723756906077347</v>
      </c>
      <c r="H28" s="243"/>
      <c r="I28" s="493">
        <f>(((I23*1000)*((I27*1000)-I24))/((I27*1000)+(I23*1000)-(2*I25)))/1000</f>
        <v>0.48134095928421766</v>
      </c>
      <c r="J28" s="241">
        <f>I28-I$22</f>
        <v>0.11134095928421767</v>
      </c>
      <c r="K28" s="243">
        <f>(((K23*1000)*((K27*1000)-K24))/((K27*1000)+(K23*1000)-(2*K25)))/1000</f>
        <v>0.48824766954053528</v>
      </c>
      <c r="L28" s="241">
        <f>K28-K$22</f>
        <v>0.11824766954053528</v>
      </c>
      <c r="M28" s="240">
        <f>(((M23*1000)*((M27*1000)-M24))/((M27*1000)+(M23*1000)-(2*M25)))/1000</f>
        <v>0.45968801999832842</v>
      </c>
      <c r="N28" s="241">
        <f>M28-M$22</f>
        <v>0.1196880199983284</v>
      </c>
      <c r="O28" s="243">
        <f>(((O23*1000)*((O27*1000)-O24))/((O27*1000)+(O23*1000)-(2*O25)))/1000</f>
        <v>0.68244987095493359</v>
      </c>
      <c r="P28" s="240">
        <f>(((P23*1000)*((P27*1000)-P24))/((P27*1000)+(P23*1000)-(2*P25)))/1000</f>
        <v>0.45894147062057494</v>
      </c>
      <c r="Q28" s="241">
        <f>P28-P$22</f>
        <v>9.8941470620574956E-2</v>
      </c>
      <c r="R28" s="243">
        <f>(((R23*1000)*((R27*1000)-R24))/((R27*1000)+(R23*1000)-(2*R25)))/1000</f>
        <v>0.45894147062057494</v>
      </c>
      <c r="S28" s="241">
        <f>R28-R$22</f>
        <v>9.8941470620574956E-2</v>
      </c>
      <c r="T28" s="243">
        <f>(((T23*1000)*((T27*1000)-T24))/((T27*1000)+(T23*1000)-(2*T25)))/1000</f>
        <v>0.45894147062057494</v>
      </c>
      <c r="U28" s="241">
        <f>T28-T$22</f>
        <v>0.23894147062057494</v>
      </c>
      <c r="V28" s="243"/>
      <c r="W28" s="244">
        <f>(((W23*1000)*((W27*1000)-W24))/((W27*1000)+(W23*1000)-(2*W25)))/1000</f>
        <v>0.81523185859553848</v>
      </c>
      <c r="X28" s="240">
        <f t="shared" ref="X28:Z28" si="2">(((X23*1000)*((X27*1000)-X24))/((X27*1000)+(X23*1000)-(2*X25)))/1000</f>
        <v>0.45180809681602074</v>
      </c>
      <c r="Y28" s="241">
        <f>X28-X$22</f>
        <v>9.1808096816020757E-2</v>
      </c>
      <c r="Z28" s="243">
        <f t="shared" si="2"/>
        <v>0.45180809681602074</v>
      </c>
      <c r="AA28" s="241">
        <f>Z28-Z$22</f>
        <v>0.12180809681602073</v>
      </c>
      <c r="AB28" s="243">
        <f t="shared" ref="AB28:AD28" si="3">(((AB23*1000)*((AB27*1000)-AB24))/((AB27*1000)+(AB23*1000)-(2*AB25)))/1000</f>
        <v>0.42633410672853828</v>
      </c>
      <c r="AC28" s="241">
        <f>AB28-AB$22</f>
        <v>0.10633410672853827</v>
      </c>
      <c r="AD28" s="242">
        <f t="shared" si="3"/>
        <v>0.71306332002281803</v>
      </c>
      <c r="AE28" s="243">
        <f>(((AE23*1000)*((AE27*1000)-AE24))/((AE27*1000)+(AE23*1000)-(2*AE25)))/1000</f>
        <v>0.79355674248131436</v>
      </c>
      <c r="AF28" s="244">
        <f>(((AF23*1000)*((AF27*1000)-AF24))/((AF27*1000)+(AF23*1000)-(2*AF25)))/1000</f>
        <v>0.79921456744376385</v>
      </c>
      <c r="AG28" s="272" t="s">
        <v>276</v>
      </c>
    </row>
    <row r="29" spans="1:33" ht="13.8" x14ac:dyDescent="0.3">
      <c r="A29" s="271" t="s">
        <v>319</v>
      </c>
      <c r="B29" s="240">
        <f>(((B23*1000)*((B27*1000)-B24))/((B27*1000)-(B23*1000)))/1000</f>
        <v>3.6824386895747767</v>
      </c>
      <c r="C29" s="241">
        <f>B29-B$22</f>
        <v>3.2224386895747767</v>
      </c>
      <c r="D29" s="240">
        <f>(((D23*1000)*((D27*1000)-D24))/((D27*1000)-(D23*1000)))/1000</f>
        <v>4.6272493573264786</v>
      </c>
      <c r="E29" s="241">
        <f>D29-D$22</f>
        <v>4.2372493573264789</v>
      </c>
      <c r="F29" s="242">
        <f>(((F23*1000)*((F27*1000)-F24))/((F27*1000)-(F23*1000)))/1000</f>
        <v>4.6272493573264786</v>
      </c>
      <c r="G29" s="477">
        <f>F29-F$22</f>
        <v>4.2372493573264789</v>
      </c>
      <c r="H29" s="243"/>
      <c r="I29" s="493">
        <f>(((I23*1000)*((I27*1000)-I24))/((I27*1000)-(I23*1000)))/1000</f>
        <v>3.4836065573770494</v>
      </c>
      <c r="J29" s="241">
        <f>I29-I$22</f>
        <v>3.1136065573770493</v>
      </c>
      <c r="K29" s="243">
        <f>(((K23*1000)*((K27*1000)-K24))/((K27*1000)-(K23*1000)))/1000</f>
        <v>3.1597713938903498</v>
      </c>
      <c r="L29" s="241">
        <f>K29-K$22</f>
        <v>2.7897713938903497</v>
      </c>
      <c r="M29" s="240">
        <f t="shared" ref="M29:O29" si="4">(((M23*1000)*((M27*1000)-M24))/((M27*1000)-(M23*1000)))/1000</f>
        <v>2.9664133366021082</v>
      </c>
      <c r="N29" s="241">
        <f>M29-M$22</f>
        <v>2.6264133366021083</v>
      </c>
      <c r="O29" s="243">
        <f t="shared" si="4"/>
        <v>1.8440624237990735</v>
      </c>
      <c r="P29" s="240">
        <f>(((P23*1000)*((P27*1000)-P24))/((P27*1000)-(P23*1000)))/1000</f>
        <v>2.9993751301812122</v>
      </c>
      <c r="Q29" s="241">
        <f>P29-P$22</f>
        <v>2.6393751301812123</v>
      </c>
      <c r="R29" s="243">
        <f>(((R23*1000)*((R27*1000)-R24))/((R27*1000)-(R23*1000)))/1000</f>
        <v>2.9993751301812122</v>
      </c>
      <c r="S29" s="241">
        <f>R29-R$22</f>
        <v>2.6393751301812123</v>
      </c>
      <c r="T29" s="243">
        <f>(((T23*1000)*((T27*1000)-T24))/((T27*1000)-(T23*1000)))/1000</f>
        <v>2.9993751301812122</v>
      </c>
      <c r="U29" s="241">
        <f>T29-T$22</f>
        <v>2.779375130181212</v>
      </c>
      <c r="V29" s="243"/>
      <c r="W29" s="244">
        <f>(((W23*1000)*((W27*1000)-W24))/((W27*1000)-(W23*1000)))/1000</f>
        <v>1.2842690150442944</v>
      </c>
      <c r="X29" s="240">
        <f t="shared" ref="X29:Z29" si="5">(((X23*1000)*((X27*1000)-X24))/((X27*1000)-(X23*1000)))/1000</f>
        <v>3.3604800685812259</v>
      </c>
      <c r="Y29" s="241">
        <f>X29-X$22</f>
        <v>3.0004800685812261</v>
      </c>
      <c r="Z29" s="243">
        <f t="shared" si="5"/>
        <v>3.3604800685812259</v>
      </c>
      <c r="AA29" s="241">
        <f>Z29-Z$22</f>
        <v>3.0304800685812259</v>
      </c>
      <c r="AB29" s="243">
        <f t="shared" ref="AB29:AD29" si="6">(((AB23*1000)*((AB27*1000)-AB24))/((AB27*1000)-(AB23*1000)))/1000</f>
        <v>3.0122950819672134</v>
      </c>
      <c r="AC29" s="241">
        <f>AB29-AB$22</f>
        <v>2.6922950819672136</v>
      </c>
      <c r="AD29" s="242">
        <f t="shared" si="6"/>
        <v>1.6501650165016502</v>
      </c>
      <c r="AE29" s="243">
        <f>(((AE23*1000)*((AE27*1000)-AE24))/((AE27*1000)-(AE23*1000)))/1000</f>
        <v>1.3403228688866384</v>
      </c>
      <c r="AF29" s="244">
        <f>(((AF23*1000)*((AF27*1000)-AF24))/((AF27*1000)-(AF23*1000)))/1000</f>
        <v>1.3247762600094206</v>
      </c>
      <c r="AG29" s="272" t="s">
        <v>277</v>
      </c>
    </row>
    <row r="30" spans="1:33" ht="13.8" x14ac:dyDescent="0.3">
      <c r="A30" s="271" t="s">
        <v>271</v>
      </c>
      <c r="B30" s="245">
        <f>B29-B28</f>
        <v>3.1053494729477777</v>
      </c>
      <c r="C30" s="246"/>
      <c r="D30" s="245">
        <f>D29-D28</f>
        <v>4.1300117882657048</v>
      </c>
      <c r="E30" s="246"/>
      <c r="F30" s="247">
        <f>F29-F28</f>
        <v>4.1300117882657048</v>
      </c>
      <c r="G30" s="478"/>
      <c r="H30" s="243"/>
      <c r="I30" s="494">
        <f>I29-I28</f>
        <v>3.0022655980928317</v>
      </c>
      <c r="J30" s="247"/>
      <c r="K30" s="248">
        <f>K29-K28</f>
        <v>2.6715237243498144</v>
      </c>
      <c r="L30" s="249"/>
      <c r="M30" s="245">
        <f>M29-M28</f>
        <v>2.50672531660378</v>
      </c>
      <c r="N30" s="246"/>
      <c r="O30" s="248">
        <f>O29-O28</f>
        <v>1.1616125528441399</v>
      </c>
      <c r="P30" s="245">
        <f>P29-P28</f>
        <v>2.5404336595606374</v>
      </c>
      <c r="Q30" s="246"/>
      <c r="R30" s="248">
        <f>R29-R28</f>
        <v>2.5404336595606374</v>
      </c>
      <c r="S30" s="248"/>
      <c r="T30" s="248">
        <f>T29-T28</f>
        <v>2.5404336595606374</v>
      </c>
      <c r="U30" s="248"/>
      <c r="V30" s="248"/>
      <c r="W30" s="249">
        <f>W29-W28</f>
        <v>0.46903715644875588</v>
      </c>
      <c r="X30" s="245">
        <f t="shared" ref="X30:Z30" si="7">X29-X28</f>
        <v>2.9086719717652052</v>
      </c>
      <c r="Y30" s="247"/>
      <c r="Z30" s="248">
        <f t="shared" si="7"/>
        <v>2.9086719717652052</v>
      </c>
      <c r="AA30" s="248"/>
      <c r="AB30" s="248">
        <f t="shared" ref="AB30:AD30" si="8">AB29-AB28</f>
        <v>2.5859609752386752</v>
      </c>
      <c r="AC30" s="248"/>
      <c r="AD30" s="247">
        <f t="shared" si="8"/>
        <v>0.93710169647883212</v>
      </c>
      <c r="AE30" s="248">
        <f>AE29-AE28</f>
        <v>0.54676612640532407</v>
      </c>
      <c r="AF30" s="249">
        <f>AF29-AF28</f>
        <v>0.52556169256565677</v>
      </c>
      <c r="AG30" s="272" t="s">
        <v>271</v>
      </c>
    </row>
    <row r="31" spans="1:33" ht="13.8" x14ac:dyDescent="0.3">
      <c r="A31" s="271" t="s">
        <v>237</v>
      </c>
      <c r="B31" s="240">
        <f>DEGREES(2*(ATAN((B19/(2*B24)))))</f>
        <v>80.472716618547636</v>
      </c>
      <c r="C31" s="241"/>
      <c r="D31" s="240">
        <f>DEGREES(2*(ATAN((D19/(2*D24)))))</f>
        <v>82.695554439387337</v>
      </c>
      <c r="E31" s="241"/>
      <c r="F31" s="242">
        <f>DEGREES(2*(ATAN((F19/(2*F24)))))</f>
        <v>82.695554439387337</v>
      </c>
      <c r="G31" s="477"/>
      <c r="H31" s="243"/>
      <c r="I31" s="493">
        <f>DEGREES(2*(ATAN((I19/(2*I24)))))</f>
        <v>100.38885781546962</v>
      </c>
      <c r="J31" s="242"/>
      <c r="K31" s="243">
        <f>DEGREES(2*(ATAN((K19/(2*K24)))))</f>
        <v>97.628149668580704</v>
      </c>
      <c r="L31" s="244"/>
      <c r="M31" s="240">
        <f t="shared" ref="M31:O31" si="9">DEGREES(2*(ATAN((M19/(2*M24)))))</f>
        <v>94.979105843998312</v>
      </c>
      <c r="N31" s="241"/>
      <c r="O31" s="243">
        <f t="shared" si="9"/>
        <v>94.979105843998312</v>
      </c>
      <c r="P31" s="240">
        <f>DEGREES(2*(ATAN((P19/(2*P24)))))</f>
        <v>90</v>
      </c>
      <c r="Q31" s="241"/>
      <c r="R31" s="243">
        <f>DEGREES(2*(ATAN((R19/(2*R24)))))</f>
        <v>90</v>
      </c>
      <c r="S31" s="243"/>
      <c r="T31" s="243">
        <f>DEGREES(2*(ATAN((T19/(2*T24)))))</f>
        <v>90</v>
      </c>
      <c r="U31" s="243"/>
      <c r="V31" s="243"/>
      <c r="W31" s="244">
        <f>DEGREES(2*(ATAN((W19/(2*W24)))))</f>
        <v>81.202589290008945</v>
      </c>
      <c r="X31" s="240">
        <f t="shared" ref="X31:Z31" si="10">DEGREES(2*(ATAN((X19/(2*X24)))))</f>
        <v>81.202589290008945</v>
      </c>
      <c r="Y31" s="242"/>
      <c r="Z31" s="243">
        <f t="shared" si="10"/>
        <v>81.202589290008945</v>
      </c>
      <c r="AA31" s="243"/>
      <c r="AB31" s="243">
        <f t="shared" ref="AB31:AD31" si="11">DEGREES(2*(ATAN((AB19/(2*AB24)))))</f>
        <v>86.195774450686159</v>
      </c>
      <c r="AC31" s="243"/>
      <c r="AD31" s="242">
        <f t="shared" si="11"/>
        <v>77.319616508180189</v>
      </c>
      <c r="AE31" s="243">
        <f>DEGREES(2*(ATAN((AE19/(2*AE24)))))</f>
        <v>77.319616508180189</v>
      </c>
      <c r="AF31" s="244">
        <f>DEGREES(2*(ATAN((AF19/(2*AF24)))))</f>
        <v>77.319616508180189</v>
      </c>
      <c r="AG31" s="272" t="s">
        <v>237</v>
      </c>
    </row>
    <row r="32" spans="1:33" ht="14.4" thickBot="1" x14ac:dyDescent="0.35">
      <c r="A32" s="275" t="s">
        <v>238</v>
      </c>
      <c r="B32" s="250">
        <f>DEGREES(2*(ATAN((B20/(2*B24)))))</f>
        <v>64.799680347838645</v>
      </c>
      <c r="C32" s="251"/>
      <c r="D32" s="250">
        <f>DEGREES(2*(ATAN((D20/(2*D24)))))</f>
        <v>66.849622365207594</v>
      </c>
      <c r="E32" s="251"/>
      <c r="F32" s="252">
        <f>DEGREES(2*(ATAN((F20/(2*F24)))))</f>
        <v>66.849622365207594</v>
      </c>
      <c r="G32" s="479"/>
      <c r="H32" s="253"/>
      <c r="I32" s="495">
        <f>DEGREES(2*(ATAN((I20/(2*I24)))))</f>
        <v>64.831094659717351</v>
      </c>
      <c r="J32" s="252"/>
      <c r="K32" s="253">
        <f>DEGREES(2*(ATAN((K20/(2*K24)))))</f>
        <v>62.327901228720464</v>
      </c>
      <c r="L32" s="254"/>
      <c r="M32" s="250">
        <f t="shared" ref="M32:O32" si="12">DEGREES(2*(ATAN((M20/(2*M24)))))</f>
        <v>59.993335539376901</v>
      </c>
      <c r="N32" s="251"/>
      <c r="O32" s="253">
        <f t="shared" si="12"/>
        <v>59.993335539376901</v>
      </c>
      <c r="P32" s="250">
        <f>DEGREES(2*(ATAN((P20/(2*P24)))))</f>
        <v>55.772602265298289</v>
      </c>
      <c r="Q32" s="251"/>
      <c r="R32" s="253">
        <f>DEGREES(2*(ATAN((R20/(2*R24)))))</f>
        <v>55.772602265298289</v>
      </c>
      <c r="S32" s="253"/>
      <c r="T32" s="253">
        <f>DEGREES(2*(ATAN((T20/(2*T24)))))</f>
        <v>55.772602265298289</v>
      </c>
      <c r="U32" s="253"/>
      <c r="V32" s="253"/>
      <c r="W32" s="254">
        <f>DEGREES(2*(ATAN((W20/(2*W24)))))</f>
        <v>48.795372655758634</v>
      </c>
      <c r="X32" s="250">
        <f t="shared" ref="X32:Z32" si="13">DEGREES(2*(ATAN((X20/(2*X24)))))</f>
        <v>48.795372655758634</v>
      </c>
      <c r="Y32" s="252"/>
      <c r="Z32" s="253">
        <f t="shared" si="13"/>
        <v>48.795372655758634</v>
      </c>
      <c r="AA32" s="253"/>
      <c r="AB32" s="253">
        <f t="shared" ref="AB32:AD32" si="14">DEGREES(2*(ATAN((AB20/(2*AB24)))))</f>
        <v>52.473424390614532</v>
      </c>
      <c r="AC32" s="253"/>
      <c r="AD32" s="252">
        <f t="shared" si="14"/>
        <v>45.8891202091406</v>
      </c>
      <c r="AE32" s="253">
        <f>DEGREES(2*(ATAN((AE20/(2*AE24)))))</f>
        <v>45.8891202091406</v>
      </c>
      <c r="AF32" s="254">
        <f>DEGREES(2*(ATAN((AF20/(2*AF24)))))</f>
        <v>45.8891202091406</v>
      </c>
      <c r="AG32" s="276" t="s">
        <v>238</v>
      </c>
    </row>
    <row r="33" spans="1:33" ht="28.2" thickBot="1" x14ac:dyDescent="0.35">
      <c r="A33" s="352" t="s">
        <v>336</v>
      </c>
      <c r="B33" s="255" t="s">
        <v>494</v>
      </c>
      <c r="C33" s="256">
        <f>PI()*((B$24/(2*B$25))^2)</f>
        <v>4.387844284765908</v>
      </c>
      <c r="D33" s="257"/>
      <c r="E33" s="257">
        <f>PI()*((D$24/(2*D$25))^2)/$C$33</f>
        <v>0.71597633136094696</v>
      </c>
      <c r="F33" s="257"/>
      <c r="G33" s="257">
        <f>PI()*((F$24/(2*F$25))^2)/$C$33</f>
        <v>0.71597633136094696</v>
      </c>
      <c r="H33" s="504"/>
      <c r="I33" s="257"/>
      <c r="J33" s="257">
        <f>PI()*((I$24/(2*I$25))^2)/$C$33</f>
        <v>0.88392139674190995</v>
      </c>
      <c r="K33" s="257"/>
      <c r="L33" s="257">
        <f>PI()*((K$24/(2*K$25))^2)/$C$33</f>
        <v>0.85651465421597661</v>
      </c>
      <c r="M33" s="257"/>
      <c r="N33" s="257">
        <f>PI()*((M$24/(2*M$25))^2)/$C$33</f>
        <v>0.69063405687718904</v>
      </c>
      <c r="O33" s="257"/>
      <c r="P33" s="257"/>
      <c r="Q33" s="257">
        <f>PI()*((P$24/(2*P$25))^2)/$C$33</f>
        <v>0.57418462751156363</v>
      </c>
      <c r="R33" s="257"/>
      <c r="S33" s="257">
        <f>PI()*((R$24/(2*R$25))^2)/$C$33</f>
        <v>0.57418462751156363</v>
      </c>
      <c r="T33" s="257"/>
      <c r="U33" s="257">
        <f>PI()*((T$24/(2*T$25))^2)/$C$33</f>
        <v>0.57418462751156363</v>
      </c>
      <c r="V33" s="257"/>
      <c r="W33" s="257"/>
      <c r="X33" s="506"/>
      <c r="Y33" s="507">
        <f>PI()*((X$24/(2*X$25))^2)/$C$33</f>
        <v>0.38872953170843655</v>
      </c>
      <c r="Z33" s="506"/>
      <c r="AA33" s="507">
        <f>PI()*((Z$24/(2*Z$25))^2)/$C$33</f>
        <v>0.38872953170843655</v>
      </c>
      <c r="AB33" s="506"/>
      <c r="AC33" s="507">
        <f>PI()*((AB$24/(2*AB$25))^2)/$C$33</f>
        <v>0.35082840236686397</v>
      </c>
      <c r="AD33" s="257"/>
      <c r="AE33" s="257"/>
      <c r="AF33" s="257"/>
      <c r="AG33" s="230"/>
    </row>
    <row r="35" spans="1:33" ht="13.8" thickBot="1" x14ac:dyDescent="0.35"/>
    <row r="36" spans="1:33" ht="13.8" thickBot="1" x14ac:dyDescent="0.35">
      <c r="A36" s="149" t="s">
        <v>493</v>
      </c>
      <c r="B36" s="150">
        <v>0.7</v>
      </c>
      <c r="C36" s="151">
        <v>0.84</v>
      </c>
      <c r="D36" s="150">
        <v>1</v>
      </c>
      <c r="E36" s="151">
        <v>1.2</v>
      </c>
      <c r="F36" s="150">
        <v>1.4</v>
      </c>
      <c r="G36" s="150"/>
      <c r="H36" s="151">
        <v>1.7</v>
      </c>
      <c r="I36" s="150">
        <v>2</v>
      </c>
      <c r="J36" s="151">
        <v>2.4</v>
      </c>
      <c r="K36" s="150">
        <v>2.8</v>
      </c>
      <c r="L36" s="150"/>
      <c r="M36" s="151">
        <v>3.3</v>
      </c>
      <c r="N36" s="150">
        <v>4</v>
      </c>
      <c r="O36" s="151">
        <v>4.8</v>
      </c>
      <c r="P36" s="150">
        <v>5.6</v>
      </c>
      <c r="Q36" s="151">
        <v>6.7</v>
      </c>
      <c r="R36" s="150">
        <v>8</v>
      </c>
      <c r="S36" s="150"/>
      <c r="T36" s="150"/>
      <c r="U36" s="150"/>
      <c r="V36" s="150"/>
      <c r="W36" s="151">
        <v>9.5</v>
      </c>
      <c r="X36" s="150">
        <v>11</v>
      </c>
      <c r="Y36" s="150"/>
      <c r="Z36" s="151">
        <v>13</v>
      </c>
      <c r="AA36" s="151"/>
      <c r="AB36" s="151"/>
      <c r="AC36" s="151"/>
      <c r="AD36" s="150">
        <v>16</v>
      </c>
      <c r="AE36" s="151">
        <v>19</v>
      </c>
      <c r="AF36" s="150">
        <v>22</v>
      </c>
    </row>
  </sheetData>
  <mergeCells count="48">
    <mergeCell ref="X17:Y17"/>
    <mergeCell ref="Z17:AA17"/>
    <mergeCell ref="AB17:AC17"/>
    <mergeCell ref="Z16:AA16"/>
    <mergeCell ref="X16:Y16"/>
    <mergeCell ref="AB16:AC16"/>
    <mergeCell ref="D17:E17"/>
    <mergeCell ref="B17:C17"/>
    <mergeCell ref="I17:J17"/>
    <mergeCell ref="P17:Q17"/>
    <mergeCell ref="T17:U17"/>
    <mergeCell ref="T18:U18"/>
    <mergeCell ref="M17:N17"/>
    <mergeCell ref="R17:S17"/>
    <mergeCell ref="K17:L17"/>
    <mergeCell ref="F17:G17"/>
    <mergeCell ref="I3:V3"/>
    <mergeCell ref="B16:C16"/>
    <mergeCell ref="D16:E16"/>
    <mergeCell ref="F16:G16"/>
    <mergeCell ref="I16:J16"/>
    <mergeCell ref="K16:L16"/>
    <mergeCell ref="M16:N16"/>
    <mergeCell ref="P16:Q16"/>
    <mergeCell ref="R16:S16"/>
    <mergeCell ref="T4:U4"/>
    <mergeCell ref="T16:U16"/>
    <mergeCell ref="F4:G4"/>
    <mergeCell ref="R4:S4"/>
    <mergeCell ref="R18:S18"/>
    <mergeCell ref="P18:Q18"/>
    <mergeCell ref="M5:N5"/>
    <mergeCell ref="I5:J5"/>
    <mergeCell ref="B5:C5"/>
    <mergeCell ref="D3:E3"/>
    <mergeCell ref="B2:F2"/>
    <mergeCell ref="I2:AF2"/>
    <mergeCell ref="W3:AF3"/>
    <mergeCell ref="M4:N4"/>
    <mergeCell ref="P4:Q4"/>
    <mergeCell ref="X4:Y4"/>
    <mergeCell ref="Z4:AA4"/>
    <mergeCell ref="K4:L4"/>
    <mergeCell ref="I4:J4"/>
    <mergeCell ref="B4:C4"/>
    <mergeCell ref="D4:E4"/>
    <mergeCell ref="AB4:AC4"/>
    <mergeCell ref="D5:E5"/>
  </mergeCells>
  <pageMargins left="0.25" right="0.25" top="0.75" bottom="0.75" header="0.3" footer="0.3"/>
  <pageSetup paperSize="17" scale="50" fitToHeight="0" orientation="landscape"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B52"/>
  <sheetViews>
    <sheetView zoomScale="50" zoomScaleNormal="50" workbookViewId="0">
      <selection activeCell="I47" sqref="I47"/>
    </sheetView>
  </sheetViews>
  <sheetFormatPr defaultRowHeight="14.4" x14ac:dyDescent="0.3"/>
  <cols>
    <col min="1" max="1" width="34.21875" style="22" customWidth="1"/>
    <col min="2" max="2" width="25.5546875" style="22" customWidth="1"/>
    <col min="3" max="3" width="11.77734375" style="97" customWidth="1"/>
    <col min="4" max="4" width="48.109375" style="22" customWidth="1"/>
    <col min="5" max="5" width="48.44140625" style="22" customWidth="1"/>
    <col min="6" max="6" width="47.109375" style="22" customWidth="1"/>
    <col min="7" max="7" width="43.77734375" style="97" customWidth="1"/>
    <col min="8" max="8" width="42.77734375" style="22" customWidth="1"/>
    <col min="9" max="9" width="38.5546875" style="63" customWidth="1"/>
    <col min="10" max="10" width="35.21875" style="60" customWidth="1"/>
    <col min="11" max="11" width="39" style="60" customWidth="1"/>
    <col min="12" max="12" width="38.109375" style="92" customWidth="1"/>
    <col min="13" max="13" width="31.88671875" style="60" customWidth="1"/>
    <col min="14" max="14" width="27" style="37" customWidth="1"/>
    <col min="15" max="15" width="16.33203125" style="37" customWidth="1"/>
    <col min="16" max="17" width="8.88671875" style="60" customWidth="1"/>
    <col min="18" max="20" width="12.109375" style="61" customWidth="1"/>
    <col min="21" max="24" width="8.88671875" style="57" customWidth="1"/>
    <col min="25" max="25" width="12" style="57" customWidth="1"/>
    <col min="26" max="28" width="8.88671875" style="22"/>
    <col min="29" max="29" width="24.21875" style="22" customWidth="1"/>
    <col min="30" max="30" width="30.21875" style="22" customWidth="1"/>
    <col min="31" max="31" width="23.109375" style="22" customWidth="1"/>
    <col min="32" max="32" width="26.44140625" style="22" customWidth="1"/>
    <col min="33" max="33" width="32.44140625" style="22" customWidth="1"/>
    <col min="34" max="34" width="18.21875" style="22" customWidth="1"/>
    <col min="35" max="16384" width="8.88671875" style="22"/>
  </cols>
  <sheetData>
    <row r="1" spans="1:28" ht="36" customHeight="1" thickBot="1" x14ac:dyDescent="0.75">
      <c r="A1" s="403" t="s">
        <v>359</v>
      </c>
      <c r="B1" s="404"/>
      <c r="C1" s="404"/>
      <c r="D1" s="404"/>
      <c r="E1" s="404"/>
      <c r="F1" s="404"/>
      <c r="G1" s="404"/>
      <c r="H1" s="404"/>
      <c r="I1" s="404"/>
      <c r="J1" s="404"/>
      <c r="K1" s="404"/>
      <c r="L1" s="404"/>
      <c r="M1" s="404"/>
      <c r="N1" s="405"/>
      <c r="O1" s="406"/>
    </row>
    <row r="2" spans="1:28" s="174" customFormat="1" ht="36" customHeight="1" thickBot="1" x14ac:dyDescent="0.6">
      <c r="A2" s="410" t="s">
        <v>367</v>
      </c>
      <c r="B2" s="411"/>
      <c r="C2" s="168"/>
      <c r="D2" s="397" t="s">
        <v>462</v>
      </c>
      <c r="E2" s="398"/>
      <c r="F2" s="398"/>
      <c r="G2" s="398"/>
      <c r="H2" s="399"/>
      <c r="I2" s="169" t="s">
        <v>461</v>
      </c>
      <c r="J2" s="400" t="s">
        <v>47</v>
      </c>
      <c r="K2" s="401"/>
      <c r="L2" s="402"/>
      <c r="M2" s="170" t="s">
        <v>52</v>
      </c>
      <c r="N2" s="410" t="s">
        <v>367</v>
      </c>
      <c r="O2" s="435"/>
      <c r="P2" s="171"/>
      <c r="Q2" s="171"/>
      <c r="R2" s="172"/>
      <c r="S2" s="172"/>
      <c r="T2" s="172"/>
      <c r="U2" s="173"/>
      <c r="V2" s="173"/>
      <c r="W2" s="173"/>
      <c r="X2" s="173"/>
      <c r="Y2" s="173"/>
    </row>
    <row r="3" spans="1:28" s="93" customFormat="1" ht="37.799999999999997" customHeight="1" thickBot="1" x14ac:dyDescent="0.35">
      <c r="A3" s="412" t="s">
        <v>358</v>
      </c>
      <c r="B3" s="413"/>
      <c r="C3" s="103"/>
      <c r="D3" s="175" t="s">
        <v>368</v>
      </c>
      <c r="E3" s="175" t="s">
        <v>372</v>
      </c>
      <c r="F3" s="176" t="s">
        <v>227</v>
      </c>
      <c r="G3" s="176" t="s">
        <v>437</v>
      </c>
      <c r="H3" s="176" t="s">
        <v>396</v>
      </c>
      <c r="I3" s="176" t="s">
        <v>360</v>
      </c>
      <c r="J3" s="177" t="s">
        <v>388</v>
      </c>
      <c r="K3" s="176" t="s">
        <v>385</v>
      </c>
      <c r="L3" s="147" t="s">
        <v>410</v>
      </c>
      <c r="M3" s="147" t="s">
        <v>0</v>
      </c>
      <c r="N3" s="412" t="s">
        <v>358</v>
      </c>
      <c r="O3" s="413"/>
      <c r="P3" s="94"/>
      <c r="Q3" s="94"/>
      <c r="R3" s="95"/>
      <c r="S3" s="95"/>
      <c r="T3" s="95"/>
      <c r="U3" s="96"/>
      <c r="V3" s="96"/>
      <c r="W3" s="96"/>
      <c r="X3" s="96"/>
      <c r="Y3" s="96"/>
    </row>
    <row r="4" spans="1:28" ht="28.8" x14ac:dyDescent="0.3">
      <c r="A4" s="414" t="s">
        <v>346</v>
      </c>
      <c r="B4" s="377"/>
      <c r="C4" s="104"/>
      <c r="D4" s="178" t="s">
        <v>365</v>
      </c>
      <c r="E4" s="178" t="s">
        <v>365</v>
      </c>
      <c r="F4" s="179" t="s">
        <v>417</v>
      </c>
      <c r="G4" s="179" t="s">
        <v>424</v>
      </c>
      <c r="H4" s="179" t="s">
        <v>401</v>
      </c>
      <c r="I4" s="179" t="s">
        <v>380</v>
      </c>
      <c r="J4" s="180"/>
      <c r="K4" s="179" t="s">
        <v>347</v>
      </c>
      <c r="L4" s="181" t="s">
        <v>412</v>
      </c>
      <c r="M4" s="181"/>
      <c r="N4" s="414" t="s">
        <v>346</v>
      </c>
      <c r="O4" s="377"/>
      <c r="P4" s="56"/>
      <c r="Q4" s="56"/>
      <c r="R4" s="52"/>
      <c r="S4" s="52"/>
      <c r="T4" s="52"/>
      <c r="U4" s="53"/>
      <c r="V4" s="53"/>
      <c r="W4" s="53"/>
      <c r="X4" s="53"/>
      <c r="Y4" s="53"/>
    </row>
    <row r="5" spans="1:28" x14ac:dyDescent="0.3">
      <c r="A5" s="409" t="s">
        <v>236</v>
      </c>
      <c r="B5" s="408"/>
      <c r="C5" s="154"/>
      <c r="D5" s="182" t="s">
        <v>366</v>
      </c>
      <c r="E5" s="182" t="s">
        <v>366</v>
      </c>
      <c r="F5" s="183" t="s">
        <v>418</v>
      </c>
      <c r="G5" s="183"/>
      <c r="H5" s="183" t="s">
        <v>403</v>
      </c>
      <c r="I5" s="183" t="s">
        <v>381</v>
      </c>
      <c r="J5" s="184"/>
      <c r="K5" s="183" t="s">
        <v>386</v>
      </c>
      <c r="L5" s="185" t="s">
        <v>413</v>
      </c>
      <c r="M5" s="185"/>
      <c r="N5" s="409" t="s">
        <v>236</v>
      </c>
      <c r="O5" s="408"/>
      <c r="P5" s="56"/>
      <c r="Q5" s="56"/>
      <c r="R5" s="52"/>
      <c r="S5" s="52"/>
      <c r="T5" s="52"/>
      <c r="U5" s="53"/>
      <c r="V5" s="53"/>
      <c r="W5" s="53"/>
      <c r="X5" s="53"/>
      <c r="Y5" s="53"/>
    </row>
    <row r="6" spans="1:28" ht="86.4" x14ac:dyDescent="0.3">
      <c r="A6" s="415" t="s">
        <v>351</v>
      </c>
      <c r="B6" s="416"/>
      <c r="C6" s="154"/>
      <c r="D6" s="182" t="s">
        <v>374</v>
      </c>
      <c r="E6" s="182" t="s">
        <v>373</v>
      </c>
      <c r="F6" s="183" t="s">
        <v>421</v>
      </c>
      <c r="G6" s="183"/>
      <c r="H6" s="183" t="s">
        <v>400</v>
      </c>
      <c r="I6" s="183" t="s">
        <v>377</v>
      </c>
      <c r="J6" s="184" t="s">
        <v>389</v>
      </c>
      <c r="K6" s="183" t="s">
        <v>345</v>
      </c>
      <c r="L6" s="185" t="s">
        <v>405</v>
      </c>
      <c r="M6" s="185"/>
      <c r="N6" s="415" t="s">
        <v>351</v>
      </c>
      <c r="O6" s="416"/>
      <c r="P6" s="56"/>
      <c r="Q6" s="56"/>
      <c r="R6" s="52"/>
      <c r="S6" s="52"/>
      <c r="T6" s="52"/>
      <c r="U6" s="53"/>
      <c r="V6" s="53"/>
      <c r="W6" s="53"/>
      <c r="X6" s="53"/>
      <c r="Y6" s="53"/>
    </row>
    <row r="7" spans="1:28" x14ac:dyDescent="0.3">
      <c r="A7" s="415" t="s">
        <v>352</v>
      </c>
      <c r="B7" s="416"/>
      <c r="C7" s="154"/>
      <c r="D7" s="182"/>
      <c r="E7" s="182"/>
      <c r="F7" s="183"/>
      <c r="G7" s="183"/>
      <c r="H7" s="183"/>
      <c r="I7" s="183"/>
      <c r="J7" s="184"/>
      <c r="K7" s="183" t="s">
        <v>348</v>
      </c>
      <c r="L7" s="185"/>
      <c r="M7" s="185"/>
      <c r="N7" s="415" t="s">
        <v>352</v>
      </c>
      <c r="O7" s="416"/>
      <c r="P7" s="56"/>
      <c r="Q7" s="56"/>
      <c r="R7" s="55"/>
      <c r="S7" s="55"/>
      <c r="T7" s="55"/>
      <c r="U7" s="54"/>
      <c r="V7" s="54"/>
      <c r="W7" s="54"/>
      <c r="X7" s="54"/>
      <c r="Y7" s="54"/>
    </row>
    <row r="8" spans="1:28" ht="115.2" x14ac:dyDescent="0.3">
      <c r="A8" s="409" t="s">
        <v>370</v>
      </c>
      <c r="B8" s="408"/>
      <c r="C8" s="154"/>
      <c r="D8" s="182" t="s">
        <v>371</v>
      </c>
      <c r="E8" s="182" t="s">
        <v>371</v>
      </c>
      <c r="F8" s="183"/>
      <c r="G8" s="183"/>
      <c r="H8" s="183" t="s">
        <v>404</v>
      </c>
      <c r="I8" s="183" t="s">
        <v>378</v>
      </c>
      <c r="J8" s="184" t="s">
        <v>390</v>
      </c>
      <c r="K8" s="183" t="s">
        <v>387</v>
      </c>
      <c r="L8" s="185" t="s">
        <v>408</v>
      </c>
      <c r="M8" s="185"/>
      <c r="N8" s="409" t="s">
        <v>370</v>
      </c>
      <c r="O8" s="408"/>
      <c r="P8" s="56"/>
      <c r="Q8" s="56"/>
      <c r="R8" s="55"/>
      <c r="S8" s="55"/>
      <c r="T8" s="55"/>
      <c r="U8" s="54"/>
      <c r="V8" s="54"/>
      <c r="W8" s="54"/>
      <c r="X8" s="54"/>
      <c r="Y8" s="54"/>
    </row>
    <row r="9" spans="1:28" x14ac:dyDescent="0.3">
      <c r="A9" s="409" t="s">
        <v>383</v>
      </c>
      <c r="B9" s="408"/>
      <c r="C9" s="154"/>
      <c r="D9" s="182"/>
      <c r="E9" s="182"/>
      <c r="F9" s="183"/>
      <c r="G9" s="183"/>
      <c r="H9" s="183"/>
      <c r="I9" s="183" t="s">
        <v>384</v>
      </c>
      <c r="J9" s="184"/>
      <c r="K9" s="183"/>
      <c r="L9" s="185"/>
      <c r="M9" s="185"/>
      <c r="N9" s="409" t="s">
        <v>383</v>
      </c>
      <c r="O9" s="408"/>
      <c r="P9" s="56"/>
      <c r="Q9" s="56"/>
      <c r="R9" s="55"/>
      <c r="S9" s="55"/>
      <c r="T9" s="55"/>
      <c r="U9" s="54"/>
      <c r="V9" s="54"/>
      <c r="W9" s="54"/>
      <c r="X9" s="54"/>
      <c r="Y9" s="54"/>
    </row>
    <row r="10" spans="1:28" ht="28.8" x14ac:dyDescent="0.3">
      <c r="A10" s="409" t="s">
        <v>362</v>
      </c>
      <c r="B10" s="408"/>
      <c r="C10" s="154"/>
      <c r="D10" s="182" t="s">
        <v>363</v>
      </c>
      <c r="E10" s="182" t="s">
        <v>363</v>
      </c>
      <c r="F10" s="183"/>
      <c r="G10" s="183"/>
      <c r="H10" s="183"/>
      <c r="I10" s="183" t="s">
        <v>379</v>
      </c>
      <c r="J10" s="184"/>
      <c r="K10" s="183"/>
      <c r="L10" s="185" t="s">
        <v>409</v>
      </c>
      <c r="M10" s="185"/>
      <c r="N10" s="409" t="s">
        <v>362</v>
      </c>
      <c r="O10" s="408"/>
      <c r="P10" s="56"/>
      <c r="Q10" s="56"/>
      <c r="R10" s="55"/>
      <c r="S10" s="55"/>
      <c r="T10" s="55"/>
      <c r="U10" s="54"/>
      <c r="V10" s="54"/>
      <c r="W10" s="54"/>
      <c r="X10" s="54"/>
      <c r="Y10" s="54"/>
    </row>
    <row r="11" spans="1:28" s="57" customFormat="1" ht="100.8" x14ac:dyDescent="0.3">
      <c r="A11" s="415" t="s">
        <v>353</v>
      </c>
      <c r="B11" s="416"/>
      <c r="C11" s="154"/>
      <c r="D11" s="182" t="s">
        <v>369</v>
      </c>
      <c r="E11" s="182" t="s">
        <v>361</v>
      </c>
      <c r="F11" s="183" t="s">
        <v>421</v>
      </c>
      <c r="G11" s="183" t="s">
        <v>426</v>
      </c>
      <c r="H11" s="183" t="s">
        <v>65</v>
      </c>
      <c r="I11" s="183" t="s">
        <v>420</v>
      </c>
      <c r="J11" s="184" t="s">
        <v>391</v>
      </c>
      <c r="K11" s="183" t="s">
        <v>343</v>
      </c>
      <c r="L11" s="185" t="s">
        <v>411</v>
      </c>
      <c r="M11" s="185" t="s">
        <v>457</v>
      </c>
      <c r="N11" s="415" t="s">
        <v>353</v>
      </c>
      <c r="O11" s="416"/>
      <c r="P11" s="58"/>
      <c r="Q11" s="58"/>
      <c r="R11" s="59"/>
      <c r="S11" s="59"/>
      <c r="T11" s="59"/>
      <c r="U11" s="59"/>
      <c r="V11" s="59"/>
      <c r="W11" s="59"/>
      <c r="X11" s="59"/>
      <c r="Y11" s="59"/>
      <c r="AB11" s="22"/>
    </row>
    <row r="12" spans="1:28" ht="86.4" x14ac:dyDescent="0.3">
      <c r="A12" s="415" t="s">
        <v>354</v>
      </c>
      <c r="B12" s="416"/>
      <c r="C12" s="154"/>
      <c r="D12" s="182" t="s">
        <v>451</v>
      </c>
      <c r="E12" s="182" t="s">
        <v>451</v>
      </c>
      <c r="F12" s="183" t="s">
        <v>230</v>
      </c>
      <c r="G12" s="183" t="s">
        <v>426</v>
      </c>
      <c r="H12" s="183" t="s">
        <v>399</v>
      </c>
      <c r="I12" s="183" t="s">
        <v>174</v>
      </c>
      <c r="J12" s="184" t="s">
        <v>392</v>
      </c>
      <c r="K12" s="183" t="s">
        <v>344</v>
      </c>
      <c r="L12" s="185" t="s">
        <v>406</v>
      </c>
      <c r="M12" s="185"/>
      <c r="N12" s="415" t="s">
        <v>354</v>
      </c>
      <c r="O12" s="416"/>
      <c r="P12" s="56"/>
      <c r="Q12" s="56"/>
      <c r="R12" s="52"/>
      <c r="S12" s="52"/>
      <c r="T12" s="52"/>
      <c r="U12" s="52"/>
      <c r="V12" s="52"/>
      <c r="W12" s="52"/>
      <c r="X12" s="52"/>
      <c r="Y12" s="59"/>
    </row>
    <row r="13" spans="1:28" x14ac:dyDescent="0.3">
      <c r="A13" s="415" t="s">
        <v>341</v>
      </c>
      <c r="B13" s="416"/>
      <c r="C13" s="154"/>
      <c r="D13" s="182" t="s">
        <v>364</v>
      </c>
      <c r="E13" s="182" t="s">
        <v>364</v>
      </c>
      <c r="F13" s="183" t="s">
        <v>416</v>
      </c>
      <c r="G13" s="183"/>
      <c r="H13" s="183" t="s">
        <v>402</v>
      </c>
      <c r="I13" s="183" t="s">
        <v>382</v>
      </c>
      <c r="J13" s="184" t="s">
        <v>393</v>
      </c>
      <c r="K13" s="183" t="s">
        <v>342</v>
      </c>
      <c r="L13" s="185" t="s">
        <v>415</v>
      </c>
      <c r="M13" s="185"/>
      <c r="N13" s="415" t="s">
        <v>341</v>
      </c>
      <c r="O13" s="416"/>
      <c r="P13" s="56"/>
      <c r="Q13" s="56"/>
      <c r="R13" s="59"/>
      <c r="S13" s="59"/>
      <c r="T13" s="59"/>
      <c r="U13" s="59"/>
      <c r="V13" s="59"/>
      <c r="W13" s="59"/>
      <c r="X13" s="59"/>
      <c r="Y13" s="59"/>
    </row>
    <row r="14" spans="1:28" ht="28.8" x14ac:dyDescent="0.3">
      <c r="A14" s="415" t="s">
        <v>228</v>
      </c>
      <c r="B14" s="416"/>
      <c r="C14" s="154"/>
      <c r="D14" s="182" t="s">
        <v>453</v>
      </c>
      <c r="E14" s="182" t="s">
        <v>453</v>
      </c>
      <c r="F14" s="183" t="s">
        <v>229</v>
      </c>
      <c r="G14" s="183" t="s">
        <v>425</v>
      </c>
      <c r="H14" s="183" t="s">
        <v>395</v>
      </c>
      <c r="I14" s="183" t="s">
        <v>376</v>
      </c>
      <c r="J14" s="184" t="s">
        <v>454</v>
      </c>
      <c r="K14" s="183" t="s">
        <v>375</v>
      </c>
      <c r="L14" s="185" t="s">
        <v>414</v>
      </c>
      <c r="M14" s="185"/>
      <c r="N14" s="415" t="s">
        <v>228</v>
      </c>
      <c r="O14" s="416"/>
      <c r="P14" s="56"/>
      <c r="Q14" s="56"/>
      <c r="R14" s="52"/>
      <c r="S14" s="52"/>
      <c r="T14" s="52"/>
      <c r="U14" s="52"/>
      <c r="V14" s="52"/>
      <c r="W14" s="52"/>
      <c r="X14" s="52"/>
      <c r="Y14" s="52"/>
    </row>
    <row r="15" spans="1:28" x14ac:dyDescent="0.3">
      <c r="A15" s="415" t="s">
        <v>470</v>
      </c>
      <c r="B15" s="416"/>
      <c r="C15" s="154"/>
      <c r="D15" s="70">
        <v>480</v>
      </c>
      <c r="E15" s="70">
        <v>480</v>
      </c>
      <c r="F15" s="69">
        <v>512</v>
      </c>
      <c r="G15" s="69">
        <f>128*2</f>
        <v>256</v>
      </c>
      <c r="H15" s="69">
        <f>512*2</f>
        <v>1024</v>
      </c>
      <c r="I15" s="69">
        <v>960</v>
      </c>
      <c r="J15" s="71">
        <v>480</v>
      </c>
      <c r="K15" s="69">
        <v>480</v>
      </c>
      <c r="L15" s="100">
        <v>480</v>
      </c>
      <c r="M15" s="154">
        <v>141.75</v>
      </c>
      <c r="N15" s="415" t="s">
        <v>1</v>
      </c>
      <c r="O15" s="416"/>
      <c r="P15" s="56"/>
      <c r="Q15" s="56"/>
      <c r="R15" s="52"/>
      <c r="S15" s="52"/>
      <c r="T15" s="52"/>
      <c r="U15" s="52"/>
      <c r="V15" s="52"/>
      <c r="W15" s="52"/>
      <c r="X15" s="52"/>
      <c r="Y15" s="52"/>
    </row>
    <row r="16" spans="1:28" x14ac:dyDescent="0.3">
      <c r="A16" s="424" t="s">
        <v>355</v>
      </c>
      <c r="B16" s="416"/>
      <c r="C16" s="154"/>
      <c r="D16" s="73">
        <v>3500</v>
      </c>
      <c r="E16" s="73">
        <v>3500</v>
      </c>
      <c r="F16" s="72">
        <v>1800</v>
      </c>
      <c r="G16" s="72">
        <f>1375*2</f>
        <v>2750</v>
      </c>
      <c r="H16" s="72">
        <f>795*2</f>
        <v>1590</v>
      </c>
      <c r="I16" s="72">
        <f>1295*2</f>
        <v>2590</v>
      </c>
      <c r="J16" s="74">
        <v>445</v>
      </c>
      <c r="K16" s="72">
        <v>298</v>
      </c>
      <c r="L16" s="101">
        <v>298</v>
      </c>
      <c r="M16" s="85">
        <v>89.78</v>
      </c>
      <c r="N16" s="424" t="s">
        <v>355</v>
      </c>
      <c r="O16" s="416"/>
      <c r="P16" s="56"/>
      <c r="Q16" s="56"/>
      <c r="R16" s="52"/>
      <c r="S16" s="52"/>
      <c r="T16" s="52"/>
      <c r="U16" s="52"/>
      <c r="V16" s="52"/>
      <c r="W16" s="52"/>
      <c r="X16" s="52"/>
      <c r="Y16" s="52"/>
      <c r="AB16" s="60"/>
    </row>
    <row r="17" spans="1:28" ht="21" x14ac:dyDescent="0.3">
      <c r="A17" s="425" t="s">
        <v>356</v>
      </c>
      <c r="B17" s="426"/>
      <c r="C17" s="105"/>
      <c r="D17" s="79">
        <f t="shared" ref="D17:E17" si="0">D16/D15</f>
        <v>7.291666666666667</v>
      </c>
      <c r="E17" s="167">
        <f t="shared" si="0"/>
        <v>7.291666666666667</v>
      </c>
      <c r="F17" s="79">
        <f>F16/F15</f>
        <v>3.515625</v>
      </c>
      <c r="G17" s="79">
        <f>G16/G15</f>
        <v>10.7421875</v>
      </c>
      <c r="H17" s="80">
        <f t="shared" ref="H17:M17" si="1">H16/H15</f>
        <v>1.552734375</v>
      </c>
      <c r="I17" s="79">
        <f>I16/I15</f>
        <v>2.6979166666666665</v>
      </c>
      <c r="J17" s="80">
        <f>J16/J15</f>
        <v>0.92708333333333337</v>
      </c>
      <c r="K17" s="79">
        <f>K16/K15</f>
        <v>0.62083333333333335</v>
      </c>
      <c r="L17" s="80">
        <f t="shared" si="1"/>
        <v>0.62083333333333335</v>
      </c>
      <c r="M17" s="86">
        <f t="shared" si="1"/>
        <v>0.63336860670194006</v>
      </c>
      <c r="N17" s="425" t="s">
        <v>356</v>
      </c>
      <c r="O17" s="426"/>
      <c r="P17" s="56"/>
      <c r="Q17" s="56"/>
      <c r="R17" s="52"/>
      <c r="S17" s="52"/>
      <c r="T17" s="52"/>
      <c r="U17" s="52"/>
      <c r="V17" s="52"/>
      <c r="W17" s="52"/>
      <c r="X17" s="52"/>
      <c r="Y17" s="52"/>
      <c r="AB17" s="60"/>
    </row>
    <row r="18" spans="1:28" x14ac:dyDescent="0.3">
      <c r="A18" s="427" t="s">
        <v>357</v>
      </c>
      <c r="B18" s="65" t="s">
        <v>459</v>
      </c>
      <c r="C18" s="85"/>
      <c r="D18" s="73"/>
      <c r="E18" s="73"/>
      <c r="F18" s="72"/>
      <c r="G18" s="72"/>
      <c r="H18" s="72"/>
      <c r="I18" s="72" t="s">
        <v>50</v>
      </c>
      <c r="J18" s="74" t="s">
        <v>50</v>
      </c>
      <c r="K18" s="72" t="s">
        <v>50</v>
      </c>
      <c r="L18" s="101"/>
      <c r="M18" s="85" t="s">
        <v>50</v>
      </c>
      <c r="N18" s="427" t="s">
        <v>357</v>
      </c>
      <c r="O18" s="65" t="s">
        <v>47</v>
      </c>
      <c r="P18" s="56"/>
      <c r="Q18" s="56"/>
      <c r="R18" s="52"/>
      <c r="S18" s="52"/>
      <c r="T18" s="52"/>
      <c r="U18" s="52"/>
      <c r="V18" s="52"/>
      <c r="W18" s="52"/>
      <c r="X18" s="52"/>
      <c r="Y18" s="52"/>
      <c r="AB18" s="60"/>
    </row>
    <row r="19" spans="1:28" x14ac:dyDescent="0.3">
      <c r="A19" s="428"/>
      <c r="B19" s="65" t="s">
        <v>460</v>
      </c>
      <c r="C19" s="85"/>
      <c r="D19" s="73" t="s">
        <v>50</v>
      </c>
      <c r="E19" s="73"/>
      <c r="F19" s="72"/>
      <c r="G19" s="72"/>
      <c r="H19" s="72"/>
      <c r="I19" s="72" t="s">
        <v>290</v>
      </c>
      <c r="J19" s="74" t="s">
        <v>50</v>
      </c>
      <c r="K19" s="72" t="s">
        <v>50</v>
      </c>
      <c r="L19" s="101"/>
      <c r="M19" s="85" t="s">
        <v>50</v>
      </c>
      <c r="N19" s="428"/>
      <c r="O19" s="65" t="s">
        <v>52</v>
      </c>
      <c r="AB19" s="60"/>
    </row>
    <row r="20" spans="1:28" x14ac:dyDescent="0.3">
      <c r="A20" s="428"/>
      <c r="B20" s="65" t="s">
        <v>47</v>
      </c>
      <c r="C20" s="85"/>
      <c r="D20" s="72" t="s">
        <v>50</v>
      </c>
      <c r="E20" s="73"/>
      <c r="F20" s="72"/>
      <c r="G20" s="72"/>
      <c r="H20" s="72"/>
      <c r="I20" s="72" t="s">
        <v>50</v>
      </c>
      <c r="J20" s="74" t="s">
        <v>50</v>
      </c>
      <c r="K20" s="72" t="s">
        <v>50</v>
      </c>
      <c r="L20" s="101"/>
      <c r="M20" s="85" t="s">
        <v>49</v>
      </c>
      <c r="N20" s="428"/>
      <c r="O20" s="65" t="s">
        <v>51</v>
      </c>
      <c r="AB20" s="60"/>
    </row>
    <row r="21" spans="1:28" ht="15" thickBot="1" x14ac:dyDescent="0.35">
      <c r="A21" s="428"/>
      <c r="B21" s="65" t="s">
        <v>48</v>
      </c>
      <c r="C21" s="186"/>
      <c r="D21" s="75" t="s">
        <v>50</v>
      </c>
      <c r="E21" s="76"/>
      <c r="F21" s="75"/>
      <c r="G21" s="75"/>
      <c r="H21" s="75"/>
      <c r="I21" s="75" t="s">
        <v>50</v>
      </c>
      <c r="J21" s="77" t="s">
        <v>49</v>
      </c>
      <c r="K21" s="75" t="s">
        <v>49</v>
      </c>
      <c r="L21" s="102"/>
      <c r="M21" s="87" t="s">
        <v>49</v>
      </c>
      <c r="N21" s="428"/>
      <c r="O21" s="65" t="s">
        <v>48</v>
      </c>
      <c r="AB21" s="60"/>
    </row>
    <row r="22" spans="1:28" ht="43.8" thickBot="1" x14ac:dyDescent="0.35">
      <c r="A22" s="155" t="s">
        <v>349</v>
      </c>
      <c r="B22" s="66" t="s">
        <v>8</v>
      </c>
      <c r="C22" s="106" t="s">
        <v>452</v>
      </c>
      <c r="D22" s="420"/>
      <c r="E22" s="421"/>
      <c r="F22" s="421"/>
      <c r="G22" s="421"/>
      <c r="H22" s="421"/>
      <c r="I22" s="421"/>
      <c r="J22" s="422"/>
      <c r="K22" s="422"/>
      <c r="L22" s="422"/>
      <c r="M22" s="423"/>
      <c r="N22" s="155" t="s">
        <v>349</v>
      </c>
      <c r="O22" s="66" t="s">
        <v>8</v>
      </c>
      <c r="AB22" s="60"/>
    </row>
    <row r="23" spans="1:28" x14ac:dyDescent="0.3">
      <c r="A23" s="64" t="s">
        <v>397</v>
      </c>
      <c r="B23" s="67">
        <v>1485</v>
      </c>
      <c r="C23" s="161"/>
      <c r="D23" s="107">
        <f t="shared" ref="D23:E24" si="2">D$15/($B23*60/8)*1000</f>
        <v>43.0976430976431</v>
      </c>
      <c r="E23" s="107">
        <f t="shared" si="2"/>
        <v>43.0976430976431</v>
      </c>
      <c r="F23" s="108"/>
      <c r="G23" s="108"/>
      <c r="H23" s="107"/>
      <c r="I23" s="107"/>
      <c r="J23" s="107"/>
      <c r="K23" s="107"/>
      <c r="L23" s="109"/>
      <c r="M23" s="108"/>
      <c r="N23" s="165" t="s">
        <v>397</v>
      </c>
      <c r="O23" s="67">
        <v>1485</v>
      </c>
      <c r="AB23" s="61"/>
    </row>
    <row r="24" spans="1:28" x14ac:dyDescent="0.3">
      <c r="A24" s="64" t="s">
        <v>398</v>
      </c>
      <c r="B24" s="67">
        <v>2970</v>
      </c>
      <c r="C24" s="162"/>
      <c r="D24" s="78">
        <f t="shared" si="2"/>
        <v>21.54882154882155</v>
      </c>
      <c r="E24" s="78">
        <f t="shared" si="2"/>
        <v>21.54882154882155</v>
      </c>
      <c r="F24" s="110"/>
      <c r="G24" s="110"/>
      <c r="H24" s="78"/>
      <c r="I24" s="78"/>
      <c r="J24" s="78"/>
      <c r="K24" s="78"/>
      <c r="L24" s="111"/>
      <c r="M24" s="110"/>
      <c r="N24" s="165" t="s">
        <v>398</v>
      </c>
      <c r="O24" s="67">
        <v>2970</v>
      </c>
      <c r="AB24" s="61"/>
    </row>
    <row r="25" spans="1:28" x14ac:dyDescent="0.3">
      <c r="A25" s="64" t="s">
        <v>429</v>
      </c>
      <c r="B25" s="67">
        <v>269</v>
      </c>
      <c r="C25" s="162"/>
      <c r="D25" s="78"/>
      <c r="E25" s="78"/>
      <c r="F25" s="110"/>
      <c r="G25" s="110"/>
      <c r="H25" s="78"/>
      <c r="I25" s="78"/>
      <c r="J25" s="78"/>
      <c r="K25" s="78"/>
      <c r="L25" s="111"/>
      <c r="M25" s="110">
        <f t="shared" ref="M25" si="3">M$15/($B25*60/8)*1000</f>
        <v>70.260223048327134</v>
      </c>
      <c r="N25" s="165" t="s">
        <v>2</v>
      </c>
      <c r="O25" s="67">
        <v>269</v>
      </c>
      <c r="AB25" s="61"/>
    </row>
    <row r="26" spans="1:28" x14ac:dyDescent="0.3">
      <c r="A26" s="156" t="s">
        <v>433</v>
      </c>
      <c r="B26" s="67">
        <v>147</v>
      </c>
      <c r="C26" s="162">
        <f>B$23/B26</f>
        <v>10.102040816326531</v>
      </c>
      <c r="D26" s="78"/>
      <c r="E26" s="78"/>
      <c r="F26" s="110"/>
      <c r="G26" s="110"/>
      <c r="H26" s="78">
        <f>H$15/($B26*60/8)*1000</f>
        <v>928.79818594104313</v>
      </c>
      <c r="I26" s="78">
        <f>I$15/($B26*60/8)*1000</f>
        <v>870.74829931972783</v>
      </c>
      <c r="J26" s="78">
        <f t="shared" ref="J26:L27" si="4">J$15/($B26*60/8)*1000</f>
        <v>435.37414965986392</v>
      </c>
      <c r="K26" s="78">
        <f t="shared" si="4"/>
        <v>435.37414965986392</v>
      </c>
      <c r="L26" s="78">
        <f t="shared" si="4"/>
        <v>435.37414965986392</v>
      </c>
      <c r="M26" s="110"/>
      <c r="N26" s="166" t="s">
        <v>4</v>
      </c>
      <c r="O26" s="67">
        <v>145</v>
      </c>
      <c r="AB26" s="57"/>
    </row>
    <row r="27" spans="1:28" x14ac:dyDescent="0.3">
      <c r="A27" s="156" t="s">
        <v>431</v>
      </c>
      <c r="B27" s="67">
        <v>220</v>
      </c>
      <c r="C27" s="162">
        <f>B$23/B27</f>
        <v>6.75</v>
      </c>
      <c r="D27" s="78">
        <f>D$15/($B27*60/8)*1000</f>
        <v>290.90909090909088</v>
      </c>
      <c r="E27" s="78">
        <f>E$15/($B27*60/8)*1000</f>
        <v>290.90909090909088</v>
      </c>
      <c r="F27" s="110"/>
      <c r="G27" s="110"/>
      <c r="H27" s="78">
        <f>H$15/($B27*60/8)*1000</f>
        <v>620.60606060606062</v>
      </c>
      <c r="I27" s="78">
        <f>I$15/($B27*60/8)*1000</f>
        <v>581.81818181818176</v>
      </c>
      <c r="J27" s="78">
        <f t="shared" si="4"/>
        <v>290.90909090909088</v>
      </c>
      <c r="K27" s="78">
        <f t="shared" si="4"/>
        <v>290.90909090909088</v>
      </c>
      <c r="L27" s="78">
        <f t="shared" si="4"/>
        <v>290.90909090909088</v>
      </c>
      <c r="M27" s="110"/>
      <c r="N27" s="166" t="s">
        <v>3</v>
      </c>
      <c r="O27" s="67">
        <v>220</v>
      </c>
      <c r="AB27" s="57"/>
    </row>
    <row r="28" spans="1:28" s="84" customFormat="1" x14ac:dyDescent="0.3">
      <c r="A28" s="156" t="s">
        <v>430</v>
      </c>
      <c r="B28" s="67">
        <v>223</v>
      </c>
      <c r="C28" s="162">
        <f>B$24/B28</f>
        <v>13.318385650224215</v>
      </c>
      <c r="D28" s="78"/>
      <c r="E28" s="78"/>
      <c r="F28" s="110">
        <f>F$15/($B28*60/8)*1000</f>
        <v>306.12855007473843</v>
      </c>
      <c r="G28" s="110">
        <v>120</v>
      </c>
      <c r="H28" s="78"/>
      <c r="I28" s="78"/>
      <c r="J28" s="78"/>
      <c r="K28" s="78"/>
      <c r="L28" s="78"/>
      <c r="M28" s="110"/>
      <c r="N28" s="166" t="s">
        <v>428</v>
      </c>
      <c r="O28" s="67">
        <v>223</v>
      </c>
      <c r="P28" s="60"/>
      <c r="Q28" s="60"/>
      <c r="R28" s="61"/>
      <c r="S28" s="61"/>
      <c r="T28" s="61"/>
      <c r="U28" s="57"/>
      <c r="V28" s="57"/>
      <c r="W28" s="57"/>
      <c r="X28" s="57"/>
      <c r="Y28" s="57"/>
      <c r="AB28" s="57"/>
    </row>
    <row r="29" spans="1:28" s="84" customFormat="1" x14ac:dyDescent="0.3">
      <c r="A29" s="156" t="s">
        <v>457</v>
      </c>
      <c r="B29" s="67">
        <v>293</v>
      </c>
      <c r="C29" s="162">
        <f>B$24/B29</f>
        <v>10.136518771331058</v>
      </c>
      <c r="D29" s="78"/>
      <c r="E29" s="78"/>
      <c r="F29" s="110"/>
      <c r="G29" s="110"/>
      <c r="H29" s="78">
        <f t="shared" ref="H29:I31" si="5">H$15/($B29*60/8)*1000</f>
        <v>465.98407281001136</v>
      </c>
      <c r="I29" s="78">
        <f t="shared" si="5"/>
        <v>436.86006825938568</v>
      </c>
      <c r="J29" s="78">
        <f t="shared" ref="J29:L31" si="6">J$15/($B29*60/8)*1000</f>
        <v>218.43003412969284</v>
      </c>
      <c r="K29" s="78">
        <f t="shared" si="6"/>
        <v>218.43003412969284</v>
      </c>
      <c r="L29" s="78">
        <f t="shared" si="6"/>
        <v>218.43003412969284</v>
      </c>
      <c r="M29" s="110"/>
      <c r="N29" s="166" t="s">
        <v>4</v>
      </c>
      <c r="O29" s="67">
        <v>145</v>
      </c>
      <c r="P29" s="60"/>
      <c r="Q29" s="60"/>
      <c r="R29" s="61"/>
      <c r="S29" s="61"/>
      <c r="T29" s="61"/>
      <c r="U29" s="57"/>
      <c r="V29" s="57"/>
      <c r="W29" s="57"/>
      <c r="X29" s="57"/>
      <c r="Y29" s="57"/>
      <c r="AB29" s="57"/>
    </row>
    <row r="30" spans="1:28" x14ac:dyDescent="0.3">
      <c r="A30" s="156" t="s">
        <v>434</v>
      </c>
      <c r="B30" s="67">
        <v>330</v>
      </c>
      <c r="C30" s="162"/>
      <c r="D30" s="78"/>
      <c r="E30" s="78"/>
      <c r="F30" s="110"/>
      <c r="G30" s="110"/>
      <c r="H30" s="78">
        <f t="shared" si="5"/>
        <v>413.73737373737373</v>
      </c>
      <c r="I30" s="78">
        <f t="shared" si="5"/>
        <v>387.87878787878788</v>
      </c>
      <c r="J30" s="78">
        <f t="shared" si="6"/>
        <v>193.93939393939394</v>
      </c>
      <c r="K30" s="78">
        <f t="shared" si="6"/>
        <v>193.93939393939394</v>
      </c>
      <c r="L30" s="78">
        <f t="shared" si="6"/>
        <v>193.93939393939394</v>
      </c>
      <c r="M30" s="110"/>
      <c r="N30" s="166" t="s">
        <v>5</v>
      </c>
      <c r="O30" s="67">
        <v>330</v>
      </c>
      <c r="AB30" s="57"/>
    </row>
    <row r="31" spans="1:28" s="84" customFormat="1" x14ac:dyDescent="0.3">
      <c r="A31" s="143" t="s">
        <v>432</v>
      </c>
      <c r="B31" s="144">
        <v>440</v>
      </c>
      <c r="C31" s="146">
        <f>B$24/B31</f>
        <v>6.75</v>
      </c>
      <c r="D31" s="145">
        <f>D$15/($B31*60/8)*1000</f>
        <v>145.45454545454544</v>
      </c>
      <c r="E31" s="145">
        <f>E$15/($B31*60/8)*1000</f>
        <v>145.45454545454544</v>
      </c>
      <c r="F31" s="145"/>
      <c r="G31" s="145"/>
      <c r="H31" s="145">
        <f t="shared" si="5"/>
        <v>310.30303030303031</v>
      </c>
      <c r="I31" s="145">
        <f t="shared" si="5"/>
        <v>290.90909090909088</v>
      </c>
      <c r="J31" s="145">
        <f t="shared" si="6"/>
        <v>145.45454545454544</v>
      </c>
      <c r="K31" s="145">
        <f t="shared" si="6"/>
        <v>145.45454545454544</v>
      </c>
      <c r="L31" s="145">
        <f t="shared" si="6"/>
        <v>145.45454545454544</v>
      </c>
      <c r="M31" s="145"/>
      <c r="N31" s="166" t="s">
        <v>3</v>
      </c>
      <c r="O31" s="67">
        <v>220</v>
      </c>
      <c r="P31" s="60"/>
      <c r="Q31" s="60"/>
      <c r="R31" s="61"/>
      <c r="S31" s="61"/>
      <c r="T31" s="61"/>
      <c r="U31" s="57"/>
      <c r="V31" s="57"/>
      <c r="W31" s="57"/>
      <c r="X31" s="57"/>
      <c r="Y31" s="57"/>
      <c r="AB31" s="57"/>
    </row>
    <row r="32" spans="1:28" x14ac:dyDescent="0.3">
      <c r="A32" s="156" t="s">
        <v>436</v>
      </c>
      <c r="B32" s="67">
        <v>440</v>
      </c>
      <c r="C32" s="162">
        <f>B$23/B32</f>
        <v>3.375</v>
      </c>
      <c r="D32" s="78"/>
      <c r="E32" s="78"/>
      <c r="F32" s="110"/>
      <c r="G32" s="110"/>
      <c r="H32" s="78"/>
      <c r="I32" s="78"/>
      <c r="J32" s="78"/>
      <c r="K32" s="78"/>
      <c r="L32" s="78"/>
      <c r="M32" s="110"/>
      <c r="N32" s="166" t="s">
        <v>6</v>
      </c>
      <c r="O32" s="67">
        <v>440</v>
      </c>
      <c r="AB32" s="57"/>
    </row>
    <row r="33" spans="1:28" ht="28.8" x14ac:dyDescent="0.3">
      <c r="A33" s="156" t="s">
        <v>455</v>
      </c>
      <c r="B33" s="67">
        <v>440</v>
      </c>
      <c r="C33" s="162"/>
      <c r="D33" s="78"/>
      <c r="E33" s="78"/>
      <c r="F33" s="110"/>
      <c r="G33" s="110"/>
      <c r="H33" s="78">
        <f>H$15/($B33*60/8)*1000</f>
        <v>310.30303030303031</v>
      </c>
      <c r="I33" s="78"/>
      <c r="J33" s="78">
        <f t="shared" ref="J33:L34" si="7">J$15/($B33*60/8)*1000</f>
        <v>145.45454545454544</v>
      </c>
      <c r="K33" s="78">
        <f t="shared" si="7"/>
        <v>145.45454545454544</v>
      </c>
      <c r="L33" s="78">
        <f t="shared" si="7"/>
        <v>145.45454545454544</v>
      </c>
      <c r="M33" s="110"/>
      <c r="N33" s="166" t="s">
        <v>7</v>
      </c>
      <c r="O33" s="67"/>
      <c r="AB33" s="57"/>
    </row>
    <row r="34" spans="1:28" s="84" customFormat="1" x14ac:dyDescent="0.3">
      <c r="A34" s="156" t="s">
        <v>435</v>
      </c>
      <c r="B34" s="67">
        <v>660</v>
      </c>
      <c r="C34" s="162"/>
      <c r="D34" s="78"/>
      <c r="E34" s="78"/>
      <c r="F34" s="110"/>
      <c r="G34" s="110"/>
      <c r="H34" s="78">
        <f>H$15/($B34*60/8)*1000</f>
        <v>206.86868686868686</v>
      </c>
      <c r="I34" s="78">
        <f>I$15/($B34*60/8)*1000</f>
        <v>193.93939393939394</v>
      </c>
      <c r="J34" s="78">
        <f t="shared" si="7"/>
        <v>96.969696969696969</v>
      </c>
      <c r="K34" s="78">
        <f t="shared" si="7"/>
        <v>96.969696969696969</v>
      </c>
      <c r="L34" s="78">
        <f t="shared" si="7"/>
        <v>96.969696969696969</v>
      </c>
      <c r="M34" s="110"/>
      <c r="N34" s="166" t="s">
        <v>5</v>
      </c>
      <c r="O34" s="67">
        <v>330</v>
      </c>
      <c r="P34" s="60"/>
      <c r="Q34" s="60"/>
      <c r="R34" s="61"/>
      <c r="S34" s="61"/>
      <c r="T34" s="61"/>
      <c r="U34" s="57"/>
      <c r="V34" s="57"/>
      <c r="W34" s="57"/>
      <c r="X34" s="57"/>
      <c r="Y34" s="57"/>
      <c r="AB34" s="57"/>
    </row>
    <row r="35" spans="1:28" x14ac:dyDescent="0.3">
      <c r="A35" s="419" t="s">
        <v>463</v>
      </c>
      <c r="B35" s="408"/>
      <c r="C35" s="186"/>
      <c r="D35" s="188" t="s">
        <v>500</v>
      </c>
      <c r="E35" s="188" t="s">
        <v>500</v>
      </c>
      <c r="F35" s="188" t="s">
        <v>500</v>
      </c>
      <c r="G35" s="188" t="s">
        <v>502</v>
      </c>
      <c r="H35" s="188" t="s">
        <v>500</v>
      </c>
      <c r="I35" s="191" t="s">
        <v>497</v>
      </c>
      <c r="J35" s="188" t="s">
        <v>500</v>
      </c>
      <c r="K35" s="188" t="s">
        <v>500</v>
      </c>
      <c r="L35" s="188" t="s">
        <v>500</v>
      </c>
      <c r="M35" s="191" t="s">
        <v>160</v>
      </c>
      <c r="N35" s="407" t="s">
        <v>463</v>
      </c>
      <c r="O35" s="408"/>
    </row>
    <row r="36" spans="1:28" s="148" customFormat="1" x14ac:dyDescent="0.3">
      <c r="A36" s="419" t="s">
        <v>498</v>
      </c>
      <c r="B36" s="408"/>
      <c r="C36" s="157"/>
      <c r="D36" s="78"/>
      <c r="E36" s="78"/>
      <c r="F36" s="110"/>
      <c r="G36" s="110">
        <v>240</v>
      </c>
      <c r="H36" s="78"/>
      <c r="I36" s="78">
        <v>400</v>
      </c>
      <c r="J36" s="78"/>
      <c r="K36" s="78"/>
      <c r="L36" s="78"/>
      <c r="M36" s="110"/>
      <c r="N36" s="407" t="s">
        <v>498</v>
      </c>
      <c r="O36" s="408"/>
      <c r="P36" s="60"/>
      <c r="Q36" s="60"/>
      <c r="R36" s="61"/>
      <c r="S36" s="61"/>
      <c r="T36" s="61"/>
      <c r="U36" s="57"/>
      <c r="V36" s="57"/>
      <c r="W36" s="57"/>
      <c r="X36" s="57"/>
      <c r="Y36" s="57"/>
      <c r="AB36" s="57"/>
    </row>
    <row r="37" spans="1:28" s="158" customFormat="1" x14ac:dyDescent="0.3">
      <c r="A37" s="431" t="s">
        <v>499</v>
      </c>
      <c r="B37" s="432"/>
      <c r="C37" s="187"/>
      <c r="D37" s="189"/>
      <c r="E37" s="189"/>
      <c r="F37" s="189"/>
      <c r="G37" s="190">
        <f>B28/G36</f>
        <v>0.9291666666666667</v>
      </c>
      <c r="H37" s="189"/>
      <c r="I37" s="190">
        <f>B31/I36</f>
        <v>1.1000000000000001</v>
      </c>
      <c r="J37" s="189"/>
      <c r="K37" s="189"/>
      <c r="L37" s="192"/>
      <c r="M37" s="189"/>
      <c r="N37" s="433" t="s">
        <v>499</v>
      </c>
      <c r="O37" s="432"/>
      <c r="R37" s="159"/>
      <c r="S37" s="159"/>
      <c r="T37" s="159"/>
      <c r="U37" s="159"/>
      <c r="V37" s="159"/>
      <c r="W37" s="159"/>
      <c r="X37" s="159"/>
      <c r="Y37" s="159"/>
    </row>
    <row r="38" spans="1:28" ht="144" x14ac:dyDescent="0.3">
      <c r="A38" s="419" t="s">
        <v>457</v>
      </c>
      <c r="B38" s="408"/>
      <c r="C38" s="163"/>
      <c r="D38" s="81"/>
      <c r="E38" s="81"/>
      <c r="F38" s="83" t="s">
        <v>419</v>
      </c>
      <c r="G38" s="83" t="s">
        <v>427</v>
      </c>
      <c r="H38" s="82" t="s">
        <v>496</v>
      </c>
      <c r="I38" s="81"/>
      <c r="J38" s="82" t="s">
        <v>407</v>
      </c>
      <c r="K38" s="82"/>
      <c r="L38" s="88"/>
      <c r="M38" s="83"/>
      <c r="N38" s="407" t="s">
        <v>394</v>
      </c>
      <c r="O38" s="408"/>
      <c r="AB38" s="57"/>
    </row>
    <row r="39" spans="1:28" s="57" customFormat="1" ht="15" thickBot="1" x14ac:dyDescent="0.35">
      <c r="A39" s="418" t="s">
        <v>350</v>
      </c>
      <c r="B39" s="396"/>
      <c r="C39" s="164"/>
      <c r="D39" s="68">
        <v>10500</v>
      </c>
      <c r="E39" s="68">
        <v>16500</v>
      </c>
      <c r="F39" s="68">
        <v>5350</v>
      </c>
      <c r="G39" s="68">
        <v>0</v>
      </c>
      <c r="H39" s="68">
        <v>2295</v>
      </c>
      <c r="I39" s="68">
        <v>3995</v>
      </c>
      <c r="J39" s="68">
        <v>345</v>
      </c>
      <c r="K39" s="68">
        <v>1295</v>
      </c>
      <c r="L39" s="89">
        <v>3295</v>
      </c>
      <c r="M39" s="68"/>
      <c r="N39" s="430" t="s">
        <v>350</v>
      </c>
      <c r="O39" s="396"/>
      <c r="P39" s="63"/>
      <c r="Q39" s="63"/>
      <c r="R39" s="61"/>
      <c r="S39" s="61"/>
      <c r="T39" s="61"/>
    </row>
    <row r="43" spans="1:28" x14ac:dyDescent="0.3">
      <c r="A43" s="22" t="s">
        <v>10</v>
      </c>
      <c r="I43" s="57"/>
      <c r="J43" s="97"/>
      <c r="K43" s="97"/>
      <c r="L43" s="90"/>
      <c r="M43" s="22"/>
    </row>
    <row r="44" spans="1:28" x14ac:dyDescent="0.3">
      <c r="A44" s="434" t="s">
        <v>9</v>
      </c>
      <c r="B44" s="417"/>
      <c r="C44" s="417"/>
      <c r="D44" s="417"/>
      <c r="E44" s="417"/>
      <c r="F44" s="62"/>
      <c r="G44" s="99"/>
      <c r="H44" s="62"/>
      <c r="I44" s="160"/>
      <c r="J44" s="99"/>
      <c r="K44" s="99"/>
      <c r="L44" s="91"/>
      <c r="M44" s="22"/>
      <c r="N44" s="60"/>
      <c r="O44" s="60"/>
    </row>
    <row r="45" spans="1:28" x14ac:dyDescent="0.3">
      <c r="I45" s="57"/>
      <c r="J45" s="97"/>
      <c r="K45" s="97"/>
      <c r="L45" s="90"/>
      <c r="M45" s="22"/>
    </row>
    <row r="46" spans="1:28" x14ac:dyDescent="0.3">
      <c r="A46" s="434" t="s">
        <v>11</v>
      </c>
      <c r="B46" s="417"/>
      <c r="C46" s="417"/>
      <c r="D46" s="417"/>
      <c r="E46" s="417"/>
      <c r="F46" s="62"/>
      <c r="G46" s="99"/>
      <c r="H46" s="62"/>
      <c r="I46" s="160"/>
      <c r="J46" s="99"/>
      <c r="K46" s="99"/>
      <c r="L46" s="91"/>
      <c r="M46" s="22"/>
      <c r="N46" s="60"/>
      <c r="O46" s="60"/>
    </row>
    <row r="47" spans="1:28" x14ac:dyDescent="0.3">
      <c r="A47" s="60" t="s">
        <v>56</v>
      </c>
      <c r="B47" s="429" t="s">
        <v>57</v>
      </c>
      <c r="C47" s="429"/>
      <c r="D47" s="417"/>
      <c r="E47" s="417"/>
      <c r="I47" s="57"/>
      <c r="J47" s="97"/>
      <c r="K47" s="97"/>
      <c r="L47" s="90"/>
      <c r="M47" s="22"/>
      <c r="N47" s="60"/>
      <c r="O47" s="60"/>
    </row>
    <row r="48" spans="1:28" x14ac:dyDescent="0.3">
      <c r="A48" s="417" t="s">
        <v>16</v>
      </c>
      <c r="B48" s="417"/>
      <c r="C48" s="417"/>
      <c r="D48" s="417"/>
      <c r="E48" s="417"/>
      <c r="I48" s="57"/>
      <c r="J48" s="97"/>
      <c r="K48" s="97"/>
      <c r="L48" s="90"/>
      <c r="M48" s="22"/>
      <c r="N48" s="22"/>
      <c r="O48" s="60"/>
    </row>
    <row r="49" spans="1:15" x14ac:dyDescent="0.3">
      <c r="A49" s="22" t="s">
        <v>12</v>
      </c>
      <c r="I49" s="57"/>
      <c r="J49" s="97"/>
      <c r="K49" s="97"/>
      <c r="L49" s="90"/>
      <c r="M49" s="22"/>
    </row>
    <row r="50" spans="1:15" x14ac:dyDescent="0.3">
      <c r="A50" s="417" t="s">
        <v>13</v>
      </c>
      <c r="B50" s="417"/>
      <c r="C50" s="417"/>
      <c r="D50" s="417"/>
      <c r="E50" s="417"/>
      <c r="I50" s="57"/>
      <c r="J50" s="97"/>
      <c r="K50" s="97"/>
      <c r="L50" s="90"/>
      <c r="M50" s="22"/>
      <c r="N50" s="60"/>
      <c r="O50" s="60"/>
    </row>
    <row r="51" spans="1:15" x14ac:dyDescent="0.3">
      <c r="A51" s="417" t="s">
        <v>15</v>
      </c>
      <c r="B51" s="417"/>
      <c r="C51" s="417"/>
      <c r="D51" s="417"/>
      <c r="E51" s="417"/>
      <c r="I51" s="57"/>
      <c r="J51" s="97"/>
      <c r="K51" s="97"/>
      <c r="L51" s="90"/>
      <c r="M51" s="22"/>
      <c r="N51" s="60"/>
      <c r="O51" s="60"/>
    </row>
    <row r="52" spans="1:15" x14ac:dyDescent="0.3">
      <c r="A52" s="417" t="s">
        <v>14</v>
      </c>
      <c r="B52" s="417"/>
      <c r="C52" s="417"/>
      <c r="D52" s="417"/>
      <c r="E52" s="417"/>
      <c r="I52" s="57"/>
      <c r="J52" s="97"/>
      <c r="K52" s="97"/>
      <c r="L52" s="90"/>
      <c r="M52" s="22"/>
      <c r="N52" s="60"/>
      <c r="O52" s="60"/>
    </row>
  </sheetData>
  <mergeCells count="55">
    <mergeCell ref="N10:O10"/>
    <mergeCell ref="N11:O11"/>
    <mergeCell ref="N2:O2"/>
    <mergeCell ref="N3:O3"/>
    <mergeCell ref="N4:O4"/>
    <mergeCell ref="N5:O5"/>
    <mergeCell ref="N6:O6"/>
    <mergeCell ref="N12:O12"/>
    <mergeCell ref="N13:O13"/>
    <mergeCell ref="N14:O14"/>
    <mergeCell ref="N15:O15"/>
    <mergeCell ref="N16:O16"/>
    <mergeCell ref="N17:O17"/>
    <mergeCell ref="N18:N21"/>
    <mergeCell ref="N38:O38"/>
    <mergeCell ref="N39:O39"/>
    <mergeCell ref="A50:E50"/>
    <mergeCell ref="A48:E48"/>
    <mergeCell ref="A35:B35"/>
    <mergeCell ref="A36:B36"/>
    <mergeCell ref="A37:B37"/>
    <mergeCell ref="N37:O37"/>
    <mergeCell ref="A44:E44"/>
    <mergeCell ref="A46:E46"/>
    <mergeCell ref="A51:E51"/>
    <mergeCell ref="A52:E52"/>
    <mergeCell ref="A39:B39"/>
    <mergeCell ref="A10:B10"/>
    <mergeCell ref="A38:B38"/>
    <mergeCell ref="D22:M22"/>
    <mergeCell ref="A11:B11"/>
    <mergeCell ref="A12:B12"/>
    <mergeCell ref="A13:B13"/>
    <mergeCell ref="A14:B14"/>
    <mergeCell ref="A15:B15"/>
    <mergeCell ref="A16:B16"/>
    <mergeCell ref="A17:B17"/>
    <mergeCell ref="A18:A21"/>
    <mergeCell ref="B47:E47"/>
    <mergeCell ref="D2:H2"/>
    <mergeCell ref="J2:L2"/>
    <mergeCell ref="A1:O1"/>
    <mergeCell ref="N35:O35"/>
    <mergeCell ref="N36:O36"/>
    <mergeCell ref="A5:B5"/>
    <mergeCell ref="A2:B2"/>
    <mergeCell ref="A8:B8"/>
    <mergeCell ref="A9:B9"/>
    <mergeCell ref="A3:B3"/>
    <mergeCell ref="A4:B4"/>
    <mergeCell ref="A6:B6"/>
    <mergeCell ref="A7:B7"/>
    <mergeCell ref="N7:O7"/>
    <mergeCell ref="N8:O8"/>
    <mergeCell ref="N9:O9"/>
  </mergeCells>
  <phoneticPr fontId="6" type="noConversion"/>
  <hyperlinks>
    <hyperlink ref="A44" r:id="rId1"/>
    <hyperlink ref="A46" r:id="rId2"/>
    <hyperlink ref="B47" r:id="rId3"/>
    <hyperlink ref="O47" r:id="rId4" display="http://learn.usa.canon.com/resources/articles/2013/eos_c500_4k_recorder_comparison_misc.shtml"/>
  </hyperlinks>
  <pageMargins left="0.25" right="0.25" top="0.75" bottom="0.75" header="0.3" footer="0.3"/>
  <pageSetup paperSize="17" scale="39" orientation="landscape" r:id="rId5"/>
  <legacyDrawing r:id="rId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8"/>
  <sheetViews>
    <sheetView workbookViewId="0">
      <selection activeCell="L22" sqref="L22"/>
    </sheetView>
  </sheetViews>
  <sheetFormatPr defaultRowHeight="14.4" x14ac:dyDescent="0.3"/>
  <cols>
    <col min="1" max="1" width="21.33203125" style="90" customWidth="1"/>
    <col min="2" max="4" width="15.33203125" style="90" customWidth="1"/>
    <col min="5" max="5" width="14.5546875" style="90" customWidth="1"/>
    <col min="6" max="6" width="8" style="277" customWidth="1"/>
    <col min="7" max="8" width="14" style="90" customWidth="1"/>
    <col min="9" max="9" width="8.6640625" style="90" customWidth="1"/>
    <col min="10" max="10" width="16.33203125" style="90" customWidth="1"/>
    <col min="11" max="11" width="17.88671875" style="90" customWidth="1"/>
    <col min="12" max="12" width="10.44140625" style="90" customWidth="1"/>
    <col min="13" max="16384" width="8.88671875" style="90"/>
  </cols>
  <sheetData>
    <row r="1" spans="1:11" ht="18" customHeight="1" x14ac:dyDescent="0.3">
      <c r="A1" s="436" t="s">
        <v>524</v>
      </c>
      <c r="B1" s="437" t="s">
        <v>525</v>
      </c>
      <c r="C1" s="445" t="s">
        <v>549</v>
      </c>
      <c r="D1" s="436" t="s">
        <v>538</v>
      </c>
      <c r="E1" s="437"/>
      <c r="F1" s="438"/>
      <c r="G1" s="439" t="s">
        <v>539</v>
      </c>
      <c r="H1" s="437"/>
      <c r="I1" s="438"/>
      <c r="J1" s="90" t="s">
        <v>531</v>
      </c>
      <c r="K1" s="90" t="s">
        <v>532</v>
      </c>
    </row>
    <row r="2" spans="1:11" ht="33.6" customHeight="1" x14ac:dyDescent="0.3">
      <c r="A2" s="443"/>
      <c r="B2" s="444"/>
      <c r="C2" s="446"/>
      <c r="D2" s="286" t="s">
        <v>551</v>
      </c>
      <c r="E2" s="297" t="s">
        <v>553</v>
      </c>
      <c r="F2" s="298" t="s">
        <v>552</v>
      </c>
      <c r="G2" s="301" t="s">
        <v>551</v>
      </c>
      <c r="H2" s="297" t="s">
        <v>550</v>
      </c>
      <c r="I2" s="298" t="s">
        <v>552</v>
      </c>
    </row>
    <row r="3" spans="1:11" x14ac:dyDescent="0.3">
      <c r="A3" s="293" t="s">
        <v>526</v>
      </c>
      <c r="B3" s="291" t="s">
        <v>534</v>
      </c>
      <c r="C3" s="305">
        <v>0.5</v>
      </c>
      <c r="D3" s="292">
        <v>0.39</v>
      </c>
      <c r="E3" s="291">
        <f>C3+D3</f>
        <v>0.89</v>
      </c>
      <c r="F3" s="299">
        <f>(E3*100)/2.54</f>
        <v>35.039370078740156</v>
      </c>
      <c r="G3" s="302">
        <v>0.36</v>
      </c>
      <c r="H3" s="291">
        <f>C3+G3</f>
        <v>0.86</v>
      </c>
      <c r="I3" s="299">
        <f>(H3*100)/2.54</f>
        <v>33.85826771653543</v>
      </c>
    </row>
    <row r="4" spans="1:11" ht="28.8" x14ac:dyDescent="0.3">
      <c r="A4" s="293" t="s">
        <v>530</v>
      </c>
      <c r="B4" s="287" t="s">
        <v>535</v>
      </c>
      <c r="C4" s="306">
        <v>0.5</v>
      </c>
      <c r="D4" s="288">
        <v>0.39</v>
      </c>
      <c r="E4" s="287">
        <f t="shared" ref="E4:E10" si="0">C4+D4</f>
        <v>0.89</v>
      </c>
      <c r="F4" s="299">
        <f t="shared" ref="F4:F10" si="1">(E4*100)/2.54</f>
        <v>35.039370078740156</v>
      </c>
      <c r="G4" s="303">
        <v>0.36</v>
      </c>
      <c r="H4" s="287">
        <f t="shared" ref="H4:H10" si="2">C4+G4</f>
        <v>0.86</v>
      </c>
      <c r="I4" s="299">
        <f t="shared" ref="I4:I10" si="3">(H4*100)/2.54</f>
        <v>33.85826771653543</v>
      </c>
    </row>
    <row r="5" spans="1:11" x14ac:dyDescent="0.3">
      <c r="A5" s="293" t="s">
        <v>527</v>
      </c>
      <c r="B5" s="287" t="s">
        <v>536</v>
      </c>
      <c r="C5" s="306">
        <v>0.1</v>
      </c>
      <c r="D5" s="288">
        <v>0.39</v>
      </c>
      <c r="E5" s="287">
        <f t="shared" si="0"/>
        <v>0.49</v>
      </c>
      <c r="F5" s="299">
        <f t="shared" si="1"/>
        <v>19.291338582677167</v>
      </c>
      <c r="G5" s="303">
        <v>0.36</v>
      </c>
      <c r="H5" s="287">
        <f t="shared" si="2"/>
        <v>0.45999999999999996</v>
      </c>
      <c r="I5" s="299">
        <f t="shared" si="3"/>
        <v>18.110236220472441</v>
      </c>
    </row>
    <row r="6" spans="1:11" x14ac:dyDescent="0.3">
      <c r="A6" s="293" t="s">
        <v>528</v>
      </c>
      <c r="B6" s="287" t="s">
        <v>536</v>
      </c>
      <c r="C6" s="306">
        <v>2.5</v>
      </c>
      <c r="D6" s="288">
        <v>0.39</v>
      </c>
      <c r="E6" s="287">
        <f t="shared" si="0"/>
        <v>2.89</v>
      </c>
      <c r="F6" s="299">
        <f t="shared" si="1"/>
        <v>113.77952755905511</v>
      </c>
      <c r="G6" s="303">
        <v>0.36</v>
      </c>
      <c r="H6" s="287">
        <f t="shared" si="2"/>
        <v>2.86</v>
      </c>
      <c r="I6" s="299">
        <f t="shared" si="3"/>
        <v>112.59842519685039</v>
      </c>
    </row>
    <row r="7" spans="1:11" x14ac:dyDescent="0.3">
      <c r="A7" s="293" t="s">
        <v>529</v>
      </c>
      <c r="B7" s="291" t="s">
        <v>537</v>
      </c>
      <c r="C7" s="305">
        <v>0.5</v>
      </c>
      <c r="D7" s="292">
        <v>0.39</v>
      </c>
      <c r="E7" s="291">
        <f t="shared" si="0"/>
        <v>0.89</v>
      </c>
      <c r="F7" s="299">
        <f t="shared" si="1"/>
        <v>35.039370078740156</v>
      </c>
      <c r="G7" s="302">
        <v>0.36</v>
      </c>
      <c r="H7" s="291">
        <f t="shared" si="2"/>
        <v>0.86</v>
      </c>
      <c r="I7" s="299">
        <f t="shared" si="3"/>
        <v>33.85826771653543</v>
      </c>
    </row>
    <row r="8" spans="1:11" x14ac:dyDescent="0.3">
      <c r="A8" s="440" t="s">
        <v>533</v>
      </c>
      <c r="B8" s="287" t="s">
        <v>548</v>
      </c>
      <c r="C8" s="306">
        <v>0.5</v>
      </c>
      <c r="D8" s="288">
        <v>0.39</v>
      </c>
      <c r="E8" s="287">
        <f t="shared" si="0"/>
        <v>0.89</v>
      </c>
      <c r="F8" s="299">
        <f t="shared" si="1"/>
        <v>35.039370078740156</v>
      </c>
      <c r="G8" s="303">
        <v>0.36</v>
      </c>
      <c r="H8" s="287">
        <f t="shared" si="2"/>
        <v>0.86</v>
      </c>
      <c r="I8" s="299">
        <f t="shared" si="3"/>
        <v>33.85826771653543</v>
      </c>
    </row>
    <row r="9" spans="1:11" x14ac:dyDescent="0.3">
      <c r="A9" s="441"/>
      <c r="B9" s="287" t="s">
        <v>548</v>
      </c>
      <c r="C9" s="306">
        <v>1</v>
      </c>
      <c r="D9" s="288">
        <v>0.39</v>
      </c>
      <c r="E9" s="287">
        <f t="shared" si="0"/>
        <v>1.3900000000000001</v>
      </c>
      <c r="F9" s="299">
        <f t="shared" si="1"/>
        <v>54.724409448818896</v>
      </c>
      <c r="G9" s="303">
        <v>0.36</v>
      </c>
      <c r="H9" s="287">
        <f t="shared" si="2"/>
        <v>1.3599999999999999</v>
      </c>
      <c r="I9" s="299">
        <f t="shared" si="3"/>
        <v>53.54330708661417</v>
      </c>
    </row>
    <row r="10" spans="1:11" ht="15" thickBot="1" x14ac:dyDescent="0.35">
      <c r="A10" s="442"/>
      <c r="B10" s="289" t="s">
        <v>548</v>
      </c>
      <c r="C10" s="307">
        <v>2</v>
      </c>
      <c r="D10" s="290">
        <v>0.39</v>
      </c>
      <c r="E10" s="289">
        <f t="shared" si="0"/>
        <v>2.39</v>
      </c>
      <c r="F10" s="300">
        <f t="shared" si="1"/>
        <v>94.094488188976371</v>
      </c>
      <c r="G10" s="304">
        <v>0.36</v>
      </c>
      <c r="H10" s="289">
        <f t="shared" si="2"/>
        <v>2.36</v>
      </c>
      <c r="I10" s="300">
        <f t="shared" si="3"/>
        <v>92.913385826771659</v>
      </c>
    </row>
    <row r="11" spans="1:11" s="284" customFormat="1" x14ac:dyDescent="0.3">
      <c r="F11" s="294"/>
    </row>
    <row r="12" spans="1:11" s="284" customFormat="1" ht="15" thickBot="1" x14ac:dyDescent="0.35">
      <c r="F12" s="294"/>
    </row>
    <row r="13" spans="1:11" ht="28.8" x14ac:dyDescent="0.3">
      <c r="A13" s="285" t="s">
        <v>540</v>
      </c>
      <c r="B13" s="279" t="s">
        <v>543</v>
      </c>
      <c r="C13" s="279" t="s">
        <v>542</v>
      </c>
      <c r="D13" s="279"/>
      <c r="E13" s="279" t="s">
        <v>544</v>
      </c>
      <c r="F13" s="295" t="s">
        <v>545</v>
      </c>
    </row>
    <row r="14" spans="1:11" x14ac:dyDescent="0.3">
      <c r="A14" s="282" t="s">
        <v>534</v>
      </c>
      <c r="B14" s="124" t="s">
        <v>546</v>
      </c>
      <c r="C14" s="124" t="s">
        <v>547</v>
      </c>
      <c r="D14" s="124"/>
      <c r="E14" s="124" t="s">
        <v>160</v>
      </c>
      <c r="F14" s="280" t="s">
        <v>160</v>
      </c>
    </row>
    <row r="15" spans="1:11" x14ac:dyDescent="0.3">
      <c r="A15" s="282" t="s">
        <v>535</v>
      </c>
      <c r="B15" s="124">
        <v>125.3</v>
      </c>
      <c r="C15" s="278">
        <f>B15/2.54</f>
        <v>49.330708661417319</v>
      </c>
      <c r="D15" s="278"/>
      <c r="E15" s="124">
        <v>70.5</v>
      </c>
      <c r="F15" s="280">
        <f>E15/2.54</f>
        <v>27.755905511811022</v>
      </c>
      <c r="I15" s="277"/>
    </row>
    <row r="16" spans="1:11" x14ac:dyDescent="0.3">
      <c r="A16" s="282" t="s">
        <v>536</v>
      </c>
      <c r="B16" s="124"/>
      <c r="C16" s="124"/>
      <c r="D16" s="124"/>
      <c r="E16" s="124"/>
      <c r="F16" s="280"/>
    </row>
    <row r="17" spans="1:6" x14ac:dyDescent="0.3">
      <c r="A17" s="282" t="s">
        <v>537</v>
      </c>
      <c r="B17" s="124"/>
      <c r="C17" s="124"/>
      <c r="D17" s="124"/>
      <c r="E17" s="124"/>
      <c r="F17" s="280"/>
    </row>
    <row r="18" spans="1:6" ht="15" thickBot="1" x14ac:dyDescent="0.35">
      <c r="A18" s="283" t="s">
        <v>541</v>
      </c>
      <c r="B18" s="281"/>
      <c r="C18" s="281"/>
      <c r="D18" s="281"/>
      <c r="E18" s="281"/>
      <c r="F18" s="296"/>
    </row>
  </sheetData>
  <mergeCells count="6">
    <mergeCell ref="D1:F1"/>
    <mergeCell ref="G1:I1"/>
    <mergeCell ref="A8:A10"/>
    <mergeCell ref="A1:A2"/>
    <mergeCell ref="B1:B2"/>
    <mergeCell ref="C1:C2"/>
  </mergeCells>
  <pageMargins left="0.7" right="0.7" top="0.75" bottom="0.75" header="0.3" footer="0.3"/>
  <pageSetup paperSize="17"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92"/>
  <sheetViews>
    <sheetView tabSelected="1" view="pageBreakPreview" topLeftCell="A160" zoomScale="60" zoomScaleNormal="75" workbookViewId="0">
      <selection activeCell="A183" sqref="A183"/>
    </sheetView>
  </sheetViews>
  <sheetFormatPr defaultRowHeight="14.4" x14ac:dyDescent="0.3"/>
  <cols>
    <col min="1" max="1" width="9.33203125" style="90" customWidth="1"/>
    <col min="2" max="2" width="12.21875" style="90" customWidth="1"/>
    <col min="3" max="3" width="20.44140625" style="90" customWidth="1"/>
    <col min="4" max="4" width="11" style="90" customWidth="1"/>
    <col min="5" max="5" width="14.6640625" style="90" customWidth="1"/>
    <col min="6" max="6" width="14.33203125" style="90" customWidth="1"/>
    <col min="7" max="7" width="29.33203125" style="90" customWidth="1"/>
    <col min="8" max="8" width="22.88671875" style="90" customWidth="1"/>
    <col min="9" max="9" width="12.109375" style="90" customWidth="1"/>
    <col min="10" max="10" width="14.33203125" style="90" customWidth="1"/>
    <col min="11" max="11" width="19.33203125" style="90" customWidth="1"/>
    <col min="12" max="12" width="14" style="90" customWidth="1"/>
    <col min="13" max="13" width="17.88671875" style="90" customWidth="1"/>
    <col min="14" max="14" width="47.77734375" style="90" customWidth="1"/>
    <col min="15" max="16384" width="8.88671875" style="90"/>
  </cols>
  <sheetData>
    <row r="1" spans="1:14" ht="28.8" x14ac:dyDescent="0.3">
      <c r="A1" s="317" t="s">
        <v>560</v>
      </c>
      <c r="B1" s="318" t="s">
        <v>559</v>
      </c>
      <c r="C1" s="318" t="s">
        <v>525</v>
      </c>
      <c r="D1" s="318" t="s">
        <v>438</v>
      </c>
      <c r="E1" s="318" t="s">
        <v>569</v>
      </c>
      <c r="F1" s="318" t="s">
        <v>441</v>
      </c>
      <c r="G1" s="318" t="s">
        <v>564</v>
      </c>
      <c r="H1" s="318" t="s">
        <v>575</v>
      </c>
      <c r="I1" s="318" t="s">
        <v>561</v>
      </c>
      <c r="J1" s="318" t="s">
        <v>571</v>
      </c>
      <c r="K1" s="318" t="s">
        <v>562</v>
      </c>
      <c r="L1" s="318" t="s">
        <v>563</v>
      </c>
      <c r="M1" s="318" t="s">
        <v>577</v>
      </c>
      <c r="N1" s="319" t="s">
        <v>394</v>
      </c>
    </row>
    <row r="2" spans="1:14" ht="43.2" x14ac:dyDescent="0.3">
      <c r="A2" s="310"/>
      <c r="B2" s="447" t="s">
        <v>526</v>
      </c>
      <c r="C2" s="124" t="s">
        <v>586</v>
      </c>
      <c r="D2" s="450" t="s">
        <v>573</v>
      </c>
      <c r="E2" s="124" t="s">
        <v>570</v>
      </c>
      <c r="F2" s="450" t="s">
        <v>574</v>
      </c>
      <c r="G2" s="124">
        <v>34</v>
      </c>
      <c r="H2" s="124" t="s">
        <v>576</v>
      </c>
      <c r="I2" s="124">
        <v>5.6</v>
      </c>
      <c r="J2" s="124" t="s">
        <v>572</v>
      </c>
      <c r="K2" s="124" t="s">
        <v>578</v>
      </c>
      <c r="L2" s="124"/>
      <c r="M2" s="124"/>
      <c r="N2" s="309"/>
    </row>
    <row r="3" spans="1:14" ht="28.8" x14ac:dyDescent="0.3">
      <c r="A3" s="310"/>
      <c r="B3" s="452"/>
      <c r="C3" s="124" t="s">
        <v>585</v>
      </c>
      <c r="D3" s="450"/>
      <c r="E3" s="124" t="s">
        <v>570</v>
      </c>
      <c r="F3" s="450"/>
      <c r="G3" s="124">
        <v>34</v>
      </c>
      <c r="H3" s="124" t="s">
        <v>576</v>
      </c>
      <c r="I3" s="124">
        <v>5.6</v>
      </c>
      <c r="J3" s="124" t="s">
        <v>572</v>
      </c>
      <c r="K3" s="124" t="s">
        <v>578</v>
      </c>
      <c r="L3" s="124"/>
      <c r="M3" s="124"/>
      <c r="N3" s="309"/>
    </row>
    <row r="4" spans="1:14" ht="28.8" x14ac:dyDescent="0.3">
      <c r="A4" s="310"/>
      <c r="B4" s="447" t="s">
        <v>565</v>
      </c>
      <c r="C4" s="124" t="s">
        <v>566</v>
      </c>
      <c r="D4" s="450"/>
      <c r="E4" s="124" t="s">
        <v>570</v>
      </c>
      <c r="F4" s="450"/>
      <c r="G4" s="124">
        <v>18</v>
      </c>
      <c r="H4" s="124" t="s">
        <v>576</v>
      </c>
      <c r="I4" s="124">
        <v>5.6</v>
      </c>
      <c r="J4" s="124" t="s">
        <v>572</v>
      </c>
      <c r="K4" s="124" t="s">
        <v>578</v>
      </c>
      <c r="L4" s="124"/>
      <c r="M4" s="124"/>
      <c r="N4" s="309"/>
    </row>
    <row r="5" spans="1:14" ht="28.8" x14ac:dyDescent="0.3">
      <c r="A5" s="310"/>
      <c r="B5" s="448"/>
      <c r="C5" s="124" t="s">
        <v>567</v>
      </c>
      <c r="D5" s="450"/>
      <c r="E5" s="124" t="s">
        <v>570</v>
      </c>
      <c r="F5" s="450"/>
      <c r="G5" s="124">
        <v>34</v>
      </c>
      <c r="H5" s="124" t="s">
        <v>576</v>
      </c>
      <c r="I5" s="124">
        <v>5.6</v>
      </c>
      <c r="J5" s="124" t="s">
        <v>572</v>
      </c>
      <c r="K5" s="124" t="s">
        <v>578</v>
      </c>
      <c r="L5" s="124"/>
      <c r="M5" s="124"/>
      <c r="N5" s="309"/>
    </row>
    <row r="6" spans="1:14" ht="28.8" x14ac:dyDescent="0.3">
      <c r="A6" s="310"/>
      <c r="B6" s="452"/>
      <c r="C6" s="124" t="s">
        <v>568</v>
      </c>
      <c r="D6" s="450"/>
      <c r="E6" s="124" t="s">
        <v>570</v>
      </c>
      <c r="F6" s="450"/>
      <c r="G6" s="124">
        <v>113</v>
      </c>
      <c r="H6" s="124" t="s">
        <v>576</v>
      </c>
      <c r="I6" s="124">
        <v>5.6</v>
      </c>
      <c r="J6" s="124" t="s">
        <v>572</v>
      </c>
      <c r="K6" s="124" t="s">
        <v>578</v>
      </c>
      <c r="L6" s="124"/>
      <c r="M6" s="124"/>
      <c r="N6" s="309"/>
    </row>
    <row r="7" spans="1:14" x14ac:dyDescent="0.3">
      <c r="A7" s="311"/>
      <c r="B7" s="321"/>
      <c r="C7" s="321"/>
      <c r="D7" s="321"/>
      <c r="E7" s="321"/>
      <c r="F7" s="321"/>
      <c r="G7" s="321"/>
      <c r="H7" s="321"/>
      <c r="I7" s="321"/>
      <c r="J7" s="321"/>
      <c r="K7" s="321"/>
      <c r="L7" s="321"/>
      <c r="M7" s="321"/>
      <c r="N7" s="322"/>
    </row>
    <row r="8" spans="1:14" ht="43.2" x14ac:dyDescent="0.3">
      <c r="A8" s="310"/>
      <c r="B8" s="447" t="s">
        <v>526</v>
      </c>
      <c r="C8" s="124" t="s">
        <v>586</v>
      </c>
      <c r="D8" s="450" t="s">
        <v>573</v>
      </c>
      <c r="E8" s="124" t="s">
        <v>570</v>
      </c>
      <c r="F8" s="450" t="s">
        <v>288</v>
      </c>
      <c r="G8" s="124">
        <v>34</v>
      </c>
      <c r="H8" s="124" t="s">
        <v>576</v>
      </c>
      <c r="I8" s="124">
        <v>6.7</v>
      </c>
      <c r="J8" s="124" t="s">
        <v>572</v>
      </c>
      <c r="K8" s="124" t="s">
        <v>578</v>
      </c>
      <c r="L8" s="124"/>
      <c r="M8" s="124"/>
      <c r="N8" s="309"/>
    </row>
    <row r="9" spans="1:14" ht="28.8" x14ac:dyDescent="0.3">
      <c r="A9" s="310"/>
      <c r="B9" s="448"/>
      <c r="C9" s="450" t="s">
        <v>585</v>
      </c>
      <c r="D9" s="450"/>
      <c r="E9" s="124" t="s">
        <v>570</v>
      </c>
      <c r="F9" s="450"/>
      <c r="G9" s="124">
        <v>34</v>
      </c>
      <c r="H9" s="124" t="s">
        <v>576</v>
      </c>
      <c r="I9" s="124">
        <v>6.7</v>
      </c>
      <c r="J9" s="124" t="s">
        <v>572</v>
      </c>
      <c r="K9" s="124" t="s">
        <v>578</v>
      </c>
      <c r="L9" s="124"/>
      <c r="M9" s="124"/>
      <c r="N9" s="309"/>
    </row>
    <row r="10" spans="1:14" x14ac:dyDescent="0.3">
      <c r="A10" s="310"/>
      <c r="B10" s="448"/>
      <c r="C10" s="450"/>
      <c r="D10" s="450"/>
      <c r="E10" s="124" t="s">
        <v>570</v>
      </c>
      <c r="F10" s="450"/>
      <c r="G10" s="124">
        <v>34</v>
      </c>
      <c r="H10" s="124" t="s">
        <v>576</v>
      </c>
      <c r="I10" s="124">
        <v>6.7</v>
      </c>
      <c r="J10" s="124" t="s">
        <v>572</v>
      </c>
      <c r="K10" s="124" t="s">
        <v>590</v>
      </c>
      <c r="L10" s="124"/>
      <c r="M10" s="124"/>
      <c r="N10" s="309"/>
    </row>
    <row r="11" spans="1:14" x14ac:dyDescent="0.3">
      <c r="A11" s="310"/>
      <c r="B11" s="448"/>
      <c r="C11" s="450"/>
      <c r="D11" s="450"/>
      <c r="E11" s="124" t="s">
        <v>583</v>
      </c>
      <c r="F11" s="450"/>
      <c r="G11" s="124">
        <v>34</v>
      </c>
      <c r="H11" s="124" t="s">
        <v>576</v>
      </c>
      <c r="I11" s="124">
        <v>6.7</v>
      </c>
      <c r="J11" s="124" t="s">
        <v>581</v>
      </c>
      <c r="K11" s="124" t="s">
        <v>579</v>
      </c>
      <c r="L11" s="124"/>
      <c r="M11" s="124"/>
      <c r="N11" s="309"/>
    </row>
    <row r="12" spans="1:14" x14ac:dyDescent="0.3">
      <c r="A12" s="310"/>
      <c r="B12" s="452"/>
      <c r="C12" s="450"/>
      <c r="D12" s="450"/>
      <c r="E12" s="124" t="s">
        <v>584</v>
      </c>
      <c r="F12" s="450"/>
      <c r="G12" s="124">
        <v>34</v>
      </c>
      <c r="H12" s="124" t="s">
        <v>576</v>
      </c>
      <c r="I12" s="124">
        <v>6.7</v>
      </c>
      <c r="J12" s="124" t="s">
        <v>582</v>
      </c>
      <c r="K12" s="124" t="s">
        <v>580</v>
      </c>
      <c r="L12" s="124"/>
      <c r="M12" s="124"/>
      <c r="N12" s="309"/>
    </row>
    <row r="13" spans="1:14" x14ac:dyDescent="0.3">
      <c r="A13" s="311"/>
      <c r="B13" s="321"/>
      <c r="C13" s="321"/>
      <c r="D13" s="450"/>
      <c r="E13" s="321"/>
      <c r="F13" s="450"/>
      <c r="G13" s="321"/>
      <c r="H13" s="321"/>
      <c r="I13" s="321"/>
      <c r="J13" s="321"/>
      <c r="K13" s="321"/>
      <c r="L13" s="321"/>
      <c r="M13" s="321"/>
      <c r="N13" s="322"/>
    </row>
    <row r="14" spans="1:14" ht="28.8" x14ac:dyDescent="0.3">
      <c r="A14" s="310"/>
      <c r="B14" s="447" t="s">
        <v>565</v>
      </c>
      <c r="C14" s="124" t="s">
        <v>566</v>
      </c>
      <c r="D14" s="450"/>
      <c r="E14" s="124" t="s">
        <v>570</v>
      </c>
      <c r="F14" s="450"/>
      <c r="G14" s="124">
        <v>18</v>
      </c>
      <c r="H14" s="124" t="s">
        <v>576</v>
      </c>
      <c r="I14" s="124">
        <v>6.7</v>
      </c>
      <c r="J14" s="124" t="s">
        <v>572</v>
      </c>
      <c r="K14" s="124" t="s">
        <v>578</v>
      </c>
      <c r="L14" s="124"/>
      <c r="M14" s="124"/>
      <c r="N14" s="309"/>
    </row>
    <row r="15" spans="1:14" ht="28.8" x14ac:dyDescent="0.3">
      <c r="A15" s="310"/>
      <c r="B15" s="448"/>
      <c r="C15" s="124" t="s">
        <v>567</v>
      </c>
      <c r="D15" s="450"/>
      <c r="E15" s="124" t="s">
        <v>570</v>
      </c>
      <c r="F15" s="450"/>
      <c r="G15" s="124">
        <v>34</v>
      </c>
      <c r="H15" s="124" t="s">
        <v>576</v>
      </c>
      <c r="I15" s="124">
        <v>6.7</v>
      </c>
      <c r="J15" s="124" t="s">
        <v>572</v>
      </c>
      <c r="K15" s="124" t="s">
        <v>578</v>
      </c>
      <c r="L15" s="124"/>
      <c r="M15" s="124"/>
      <c r="N15" s="309"/>
    </row>
    <row r="16" spans="1:14" ht="28.8" x14ac:dyDescent="0.3">
      <c r="A16" s="310"/>
      <c r="B16" s="448"/>
      <c r="C16" s="124" t="s">
        <v>567</v>
      </c>
      <c r="D16" s="450"/>
      <c r="E16" s="124" t="s">
        <v>570</v>
      </c>
      <c r="F16" s="450"/>
      <c r="G16" s="124">
        <v>34</v>
      </c>
      <c r="H16" s="124" t="s">
        <v>576</v>
      </c>
      <c r="I16" s="124">
        <v>6.7</v>
      </c>
      <c r="J16" s="124" t="s">
        <v>572</v>
      </c>
      <c r="K16" s="124" t="s">
        <v>590</v>
      </c>
      <c r="L16" s="124"/>
      <c r="M16" s="124"/>
      <c r="N16" s="309"/>
    </row>
    <row r="17" spans="1:14" ht="28.8" x14ac:dyDescent="0.3">
      <c r="A17" s="310"/>
      <c r="B17" s="452"/>
      <c r="C17" s="124" t="s">
        <v>568</v>
      </c>
      <c r="D17" s="450"/>
      <c r="E17" s="124" t="s">
        <v>570</v>
      </c>
      <c r="F17" s="450"/>
      <c r="G17" s="124">
        <v>113</v>
      </c>
      <c r="H17" s="124" t="s">
        <v>576</v>
      </c>
      <c r="I17" s="124">
        <v>6.7</v>
      </c>
      <c r="J17" s="124" t="s">
        <v>572</v>
      </c>
      <c r="K17" s="124" t="s">
        <v>578</v>
      </c>
      <c r="L17" s="124"/>
      <c r="M17" s="124"/>
      <c r="N17" s="309"/>
    </row>
    <row r="18" spans="1:14" x14ac:dyDescent="0.3">
      <c r="A18" s="311"/>
      <c r="B18" s="321"/>
      <c r="C18" s="321"/>
      <c r="D18" s="321"/>
      <c r="E18" s="321"/>
      <c r="F18" s="321"/>
      <c r="G18" s="321"/>
      <c r="H18" s="321"/>
      <c r="I18" s="321"/>
      <c r="J18" s="321"/>
      <c r="K18" s="321"/>
      <c r="L18" s="321"/>
      <c r="M18" s="321"/>
      <c r="N18" s="322"/>
    </row>
    <row r="19" spans="1:14" ht="28.8" x14ac:dyDescent="0.3">
      <c r="A19" s="310"/>
      <c r="B19" s="447" t="s">
        <v>565</v>
      </c>
      <c r="C19" s="124" t="s">
        <v>566</v>
      </c>
      <c r="D19" s="450" t="s">
        <v>573</v>
      </c>
      <c r="E19" s="124" t="s">
        <v>570</v>
      </c>
      <c r="F19" s="450" t="s">
        <v>589</v>
      </c>
      <c r="G19" s="124">
        <v>18</v>
      </c>
      <c r="H19" s="124" t="s">
        <v>576</v>
      </c>
      <c r="I19" s="124">
        <v>4.8</v>
      </c>
      <c r="J19" s="124" t="s">
        <v>572</v>
      </c>
      <c r="K19" s="124" t="s">
        <v>578</v>
      </c>
      <c r="L19" s="124"/>
      <c r="M19" s="124"/>
      <c r="N19" s="309"/>
    </row>
    <row r="20" spans="1:14" ht="28.8" x14ac:dyDescent="0.3">
      <c r="A20" s="310"/>
      <c r="B20" s="448"/>
      <c r="C20" s="124" t="s">
        <v>567</v>
      </c>
      <c r="D20" s="450"/>
      <c r="E20" s="124" t="s">
        <v>570</v>
      </c>
      <c r="F20" s="450"/>
      <c r="G20" s="124">
        <v>34</v>
      </c>
      <c r="H20" s="124" t="s">
        <v>576</v>
      </c>
      <c r="I20" s="124">
        <v>4.8</v>
      </c>
      <c r="J20" s="124" t="s">
        <v>572</v>
      </c>
      <c r="K20" s="124" t="s">
        <v>578</v>
      </c>
      <c r="L20" s="124"/>
      <c r="M20" s="124"/>
      <c r="N20" s="309"/>
    </row>
    <row r="21" spans="1:14" ht="29.4" thickBot="1" x14ac:dyDescent="0.35">
      <c r="A21" s="323"/>
      <c r="B21" s="449"/>
      <c r="C21" s="281" t="s">
        <v>568</v>
      </c>
      <c r="D21" s="451"/>
      <c r="E21" s="281" t="s">
        <v>570</v>
      </c>
      <c r="F21" s="451"/>
      <c r="G21" s="281">
        <v>113</v>
      </c>
      <c r="H21" s="281" t="s">
        <v>576</v>
      </c>
      <c r="I21" s="281">
        <v>4.8</v>
      </c>
      <c r="J21" s="281" t="s">
        <v>572</v>
      </c>
      <c r="K21" s="281" t="s">
        <v>578</v>
      </c>
      <c r="L21" s="281"/>
      <c r="M21" s="281"/>
      <c r="N21" s="308"/>
    </row>
    <row r="22" spans="1:14" ht="15" thickBot="1" x14ac:dyDescent="0.35"/>
    <row r="23" spans="1:14" ht="28.8" x14ac:dyDescent="0.3">
      <c r="A23" s="317" t="s">
        <v>560</v>
      </c>
      <c r="B23" s="318" t="s">
        <v>559</v>
      </c>
      <c r="C23" s="318" t="s">
        <v>525</v>
      </c>
      <c r="D23" s="318" t="s">
        <v>438</v>
      </c>
      <c r="E23" s="318" t="s">
        <v>569</v>
      </c>
      <c r="F23" s="318" t="s">
        <v>441</v>
      </c>
      <c r="G23" s="318" t="s">
        <v>564</v>
      </c>
      <c r="H23" s="318" t="s">
        <v>575</v>
      </c>
      <c r="I23" s="318" t="s">
        <v>561</v>
      </c>
      <c r="J23" s="318" t="s">
        <v>571</v>
      </c>
      <c r="K23" s="318" t="s">
        <v>562</v>
      </c>
      <c r="L23" s="318" t="s">
        <v>563</v>
      </c>
      <c r="M23" s="318" t="s">
        <v>577</v>
      </c>
      <c r="N23" s="319" t="s">
        <v>394</v>
      </c>
    </row>
    <row r="24" spans="1:14" ht="43.2" x14ac:dyDescent="0.3">
      <c r="A24" s="310"/>
      <c r="B24" s="447" t="s">
        <v>526</v>
      </c>
      <c r="C24" s="124" t="s">
        <v>586</v>
      </c>
      <c r="D24" s="450" t="s">
        <v>37</v>
      </c>
      <c r="E24" s="124" t="s">
        <v>570</v>
      </c>
      <c r="F24" s="450" t="s">
        <v>241</v>
      </c>
      <c r="G24" s="124">
        <v>35</v>
      </c>
      <c r="H24" s="124" t="s">
        <v>587</v>
      </c>
      <c r="I24" s="124">
        <v>2.5</v>
      </c>
      <c r="J24" s="124" t="s">
        <v>588</v>
      </c>
      <c r="K24" s="124" t="s">
        <v>578</v>
      </c>
      <c r="L24" s="124"/>
      <c r="M24" s="124"/>
      <c r="N24" s="309"/>
    </row>
    <row r="25" spans="1:14" ht="28.8" x14ac:dyDescent="0.3">
      <c r="A25" s="310"/>
      <c r="B25" s="452"/>
      <c r="C25" s="124" t="s">
        <v>585</v>
      </c>
      <c r="D25" s="450"/>
      <c r="E25" s="124" t="s">
        <v>570</v>
      </c>
      <c r="F25" s="450"/>
      <c r="G25" s="124">
        <v>35</v>
      </c>
      <c r="H25" s="124" t="s">
        <v>587</v>
      </c>
      <c r="I25" s="124">
        <v>2.5</v>
      </c>
      <c r="J25" s="124" t="s">
        <v>588</v>
      </c>
      <c r="K25" s="124" t="s">
        <v>578</v>
      </c>
      <c r="L25" s="124"/>
      <c r="M25" s="124"/>
      <c r="N25" s="309"/>
    </row>
    <row r="26" spans="1:14" ht="28.8" x14ac:dyDescent="0.3">
      <c r="A26" s="310"/>
      <c r="B26" s="447" t="s">
        <v>565</v>
      </c>
      <c r="C26" s="124" t="s">
        <v>566</v>
      </c>
      <c r="D26" s="450"/>
      <c r="E26" s="124" t="s">
        <v>570</v>
      </c>
      <c r="F26" s="450"/>
      <c r="G26" s="124">
        <v>19.25</v>
      </c>
      <c r="H26" s="124" t="s">
        <v>587</v>
      </c>
      <c r="I26" s="124">
        <v>2.5</v>
      </c>
      <c r="J26" s="124" t="s">
        <v>588</v>
      </c>
      <c r="K26" s="124" t="s">
        <v>578</v>
      </c>
      <c r="L26" s="124"/>
      <c r="M26" s="124"/>
      <c r="N26" s="309"/>
    </row>
    <row r="27" spans="1:14" ht="28.8" x14ac:dyDescent="0.3">
      <c r="A27" s="310"/>
      <c r="B27" s="448"/>
      <c r="C27" s="124" t="s">
        <v>567</v>
      </c>
      <c r="D27" s="450"/>
      <c r="E27" s="124" t="s">
        <v>570</v>
      </c>
      <c r="F27" s="450"/>
      <c r="G27" s="124">
        <v>35</v>
      </c>
      <c r="H27" s="124" t="s">
        <v>587</v>
      </c>
      <c r="I27" s="124">
        <v>2.5</v>
      </c>
      <c r="J27" s="124" t="s">
        <v>588</v>
      </c>
      <c r="K27" s="124" t="s">
        <v>578</v>
      </c>
      <c r="L27" s="124"/>
      <c r="M27" s="124"/>
      <c r="N27" s="309"/>
    </row>
    <row r="28" spans="1:14" ht="28.8" x14ac:dyDescent="0.3">
      <c r="A28" s="310"/>
      <c r="B28" s="452"/>
      <c r="C28" s="124" t="s">
        <v>568</v>
      </c>
      <c r="D28" s="450"/>
      <c r="E28" s="124" t="s">
        <v>570</v>
      </c>
      <c r="F28" s="450"/>
      <c r="G28" s="124">
        <v>113</v>
      </c>
      <c r="H28" s="124" t="s">
        <v>587</v>
      </c>
      <c r="I28" s="124">
        <v>2.5</v>
      </c>
      <c r="J28" s="124" t="s">
        <v>588</v>
      </c>
      <c r="K28" s="124" t="s">
        <v>578</v>
      </c>
      <c r="L28" s="124"/>
      <c r="M28" s="124"/>
      <c r="N28" s="309"/>
    </row>
    <row r="29" spans="1:14" x14ac:dyDescent="0.3">
      <c r="A29" s="311"/>
      <c r="B29" s="321"/>
      <c r="C29" s="321"/>
      <c r="D29" s="321"/>
      <c r="E29" s="321"/>
      <c r="F29" s="321"/>
      <c r="G29" s="321"/>
      <c r="H29" s="321"/>
      <c r="I29" s="321"/>
      <c r="J29" s="321"/>
      <c r="K29" s="321"/>
      <c r="L29" s="321"/>
      <c r="M29" s="321"/>
      <c r="N29" s="322"/>
    </row>
    <row r="30" spans="1:14" ht="28.8" x14ac:dyDescent="0.3">
      <c r="A30" s="310"/>
      <c r="B30" s="447" t="s">
        <v>565</v>
      </c>
      <c r="C30" s="124" t="s">
        <v>566</v>
      </c>
      <c r="D30" s="450" t="s">
        <v>37</v>
      </c>
      <c r="E30" s="124" t="s">
        <v>570</v>
      </c>
      <c r="F30" s="450" t="s">
        <v>446</v>
      </c>
      <c r="G30" s="124">
        <v>19.25</v>
      </c>
      <c r="H30" s="124" t="s">
        <v>587</v>
      </c>
      <c r="I30" s="124">
        <v>2.5</v>
      </c>
      <c r="J30" s="124" t="s">
        <v>588</v>
      </c>
      <c r="K30" s="124" t="s">
        <v>578</v>
      </c>
      <c r="L30" s="124"/>
      <c r="M30" s="124"/>
      <c r="N30" s="309"/>
    </row>
    <row r="31" spans="1:14" ht="28.8" x14ac:dyDescent="0.3">
      <c r="A31" s="310"/>
      <c r="B31" s="448"/>
      <c r="C31" s="124" t="s">
        <v>567</v>
      </c>
      <c r="D31" s="450"/>
      <c r="E31" s="124" t="s">
        <v>570</v>
      </c>
      <c r="F31" s="450"/>
      <c r="G31" s="124">
        <v>35</v>
      </c>
      <c r="H31" s="124" t="s">
        <v>587</v>
      </c>
      <c r="I31" s="124">
        <v>2.5</v>
      </c>
      <c r="J31" s="124" t="s">
        <v>588</v>
      </c>
      <c r="K31" s="124" t="s">
        <v>578</v>
      </c>
      <c r="L31" s="124"/>
      <c r="M31" s="124"/>
      <c r="N31" s="309"/>
    </row>
    <row r="32" spans="1:14" ht="28.8" x14ac:dyDescent="0.3">
      <c r="A32" s="310"/>
      <c r="B32" s="452"/>
      <c r="C32" s="124" t="s">
        <v>568</v>
      </c>
      <c r="D32" s="450"/>
      <c r="E32" s="124" t="s">
        <v>570</v>
      </c>
      <c r="F32" s="450"/>
      <c r="G32" s="124">
        <v>113</v>
      </c>
      <c r="H32" s="124" t="s">
        <v>587</v>
      </c>
      <c r="I32" s="124">
        <v>2.5</v>
      </c>
      <c r="J32" s="124" t="s">
        <v>588</v>
      </c>
      <c r="K32" s="124" t="s">
        <v>578</v>
      </c>
      <c r="L32" s="124"/>
      <c r="M32" s="124"/>
      <c r="N32" s="309"/>
    </row>
    <row r="71" spans="1:14" ht="15" thickBot="1" x14ac:dyDescent="0.35"/>
    <row r="72" spans="1:14" s="316" customFormat="1" ht="28.8" x14ac:dyDescent="0.3">
      <c r="A72" s="317" t="s">
        <v>560</v>
      </c>
      <c r="B72" s="318" t="s">
        <v>559</v>
      </c>
      <c r="C72" s="318" t="s">
        <v>525</v>
      </c>
      <c r="D72" s="318" t="s">
        <v>438</v>
      </c>
      <c r="E72" s="318" t="s">
        <v>569</v>
      </c>
      <c r="F72" s="318" t="s">
        <v>441</v>
      </c>
      <c r="G72" s="318" t="s">
        <v>564</v>
      </c>
      <c r="H72" s="318" t="s">
        <v>575</v>
      </c>
      <c r="I72" s="318" t="s">
        <v>561</v>
      </c>
      <c r="J72" s="318" t="s">
        <v>571</v>
      </c>
      <c r="K72" s="318" t="s">
        <v>562</v>
      </c>
      <c r="L72" s="318" t="s">
        <v>563</v>
      </c>
      <c r="M72" s="318" t="s">
        <v>577</v>
      </c>
      <c r="N72" s="319" t="s">
        <v>394</v>
      </c>
    </row>
    <row r="73" spans="1:14" s="316" customFormat="1" ht="50.4" customHeight="1" x14ac:dyDescent="0.3">
      <c r="A73" s="315"/>
      <c r="B73" s="447" t="s">
        <v>526</v>
      </c>
      <c r="C73" s="320" t="s">
        <v>586</v>
      </c>
      <c r="D73" s="450" t="s">
        <v>37</v>
      </c>
      <c r="E73" s="320" t="s">
        <v>570</v>
      </c>
      <c r="F73" s="450" t="s">
        <v>446</v>
      </c>
      <c r="G73" s="320">
        <v>35</v>
      </c>
      <c r="H73" s="320" t="s">
        <v>587</v>
      </c>
      <c r="I73" s="320">
        <v>2.5</v>
      </c>
      <c r="J73" s="320" t="s">
        <v>572</v>
      </c>
      <c r="K73" s="320" t="s">
        <v>609</v>
      </c>
      <c r="L73" s="320"/>
      <c r="M73" s="320"/>
      <c r="N73" s="314"/>
    </row>
    <row r="74" spans="1:14" s="316" customFormat="1" ht="50.4" customHeight="1" x14ac:dyDescent="0.3">
      <c r="A74" s="315"/>
      <c r="B74" s="448"/>
      <c r="C74" s="447" t="s">
        <v>585</v>
      </c>
      <c r="D74" s="450"/>
      <c r="E74" s="320" t="s">
        <v>570</v>
      </c>
      <c r="F74" s="450"/>
      <c r="G74" s="320">
        <v>35</v>
      </c>
      <c r="H74" s="320" t="s">
        <v>587</v>
      </c>
      <c r="I74" s="320">
        <v>2.5</v>
      </c>
      <c r="J74" s="320" t="s">
        <v>572</v>
      </c>
      <c r="K74" s="320" t="s">
        <v>609</v>
      </c>
      <c r="L74" s="320"/>
      <c r="M74" s="320"/>
      <c r="N74" s="331" t="s">
        <v>608</v>
      </c>
    </row>
    <row r="75" spans="1:14" s="316" customFormat="1" ht="50.4" customHeight="1" x14ac:dyDescent="0.3">
      <c r="A75" s="315"/>
      <c r="B75" s="448"/>
      <c r="C75" s="448"/>
      <c r="D75" s="450"/>
      <c r="E75" s="320" t="s">
        <v>570</v>
      </c>
      <c r="F75" s="450"/>
      <c r="G75" s="320">
        <v>35</v>
      </c>
      <c r="H75" s="320" t="s">
        <v>587</v>
      </c>
      <c r="I75" s="320">
        <v>2.5</v>
      </c>
      <c r="J75" s="320" t="s">
        <v>572</v>
      </c>
      <c r="K75" s="320" t="s">
        <v>609</v>
      </c>
      <c r="L75" s="320"/>
      <c r="M75" s="320"/>
      <c r="N75" s="330" t="s">
        <v>605</v>
      </c>
    </row>
    <row r="76" spans="1:14" s="316" customFormat="1" ht="50.4" customHeight="1" x14ac:dyDescent="0.3">
      <c r="A76" s="315"/>
      <c r="B76" s="448"/>
      <c r="C76" s="448"/>
      <c r="D76" s="450"/>
      <c r="E76" s="320" t="s">
        <v>570</v>
      </c>
      <c r="F76" s="450"/>
      <c r="G76" s="320">
        <v>35</v>
      </c>
      <c r="H76" s="320" t="s">
        <v>587</v>
      </c>
      <c r="I76" s="320">
        <v>2.5</v>
      </c>
      <c r="J76" s="320" t="s">
        <v>572</v>
      </c>
      <c r="K76" s="320" t="s">
        <v>609</v>
      </c>
      <c r="L76" s="320"/>
      <c r="M76" s="320"/>
      <c r="N76" s="330" t="s">
        <v>606</v>
      </c>
    </row>
    <row r="77" spans="1:14" s="316" customFormat="1" ht="48.6" customHeight="1" x14ac:dyDescent="0.3">
      <c r="A77" s="315"/>
      <c r="B77" s="448"/>
      <c r="C77" s="452"/>
      <c r="D77" s="450"/>
      <c r="E77" s="320" t="s">
        <v>570</v>
      </c>
      <c r="F77" s="450"/>
      <c r="G77" s="320">
        <v>35</v>
      </c>
      <c r="H77" s="320" t="s">
        <v>587</v>
      </c>
      <c r="I77" s="320">
        <v>2.5</v>
      </c>
      <c r="J77" s="320" t="s">
        <v>572</v>
      </c>
      <c r="K77" s="320" t="s">
        <v>609</v>
      </c>
      <c r="L77" s="320"/>
      <c r="M77" s="320"/>
      <c r="N77" s="330" t="s">
        <v>607</v>
      </c>
    </row>
    <row r="78" spans="1:14" s="316" customFormat="1" ht="48.6" customHeight="1" x14ac:dyDescent="0.3">
      <c r="A78" s="315"/>
      <c r="B78" s="448"/>
      <c r="C78" s="447" t="s">
        <v>602</v>
      </c>
      <c r="D78" s="450"/>
      <c r="E78" s="329" t="s">
        <v>603</v>
      </c>
      <c r="F78" s="450"/>
      <c r="G78" s="320">
        <v>35</v>
      </c>
      <c r="H78" s="320" t="s">
        <v>587</v>
      </c>
      <c r="I78" s="320">
        <v>2.5</v>
      </c>
      <c r="J78" s="329" t="s">
        <v>604</v>
      </c>
      <c r="K78" s="320" t="s">
        <v>609</v>
      </c>
      <c r="L78" s="320"/>
      <c r="M78" s="320"/>
      <c r="N78" s="314"/>
    </row>
    <row r="79" spans="1:14" s="316" customFormat="1" ht="48.6" customHeight="1" x14ac:dyDescent="0.3">
      <c r="A79" s="315"/>
      <c r="B79" s="452"/>
      <c r="C79" s="452"/>
      <c r="D79" s="450"/>
      <c r="E79" s="320" t="s">
        <v>570</v>
      </c>
      <c r="F79" s="450"/>
      <c r="G79" s="320">
        <v>35</v>
      </c>
      <c r="H79" s="320" t="s">
        <v>587</v>
      </c>
      <c r="I79" s="320">
        <v>2.5</v>
      </c>
      <c r="J79" s="320" t="s">
        <v>572</v>
      </c>
      <c r="K79" s="320" t="s">
        <v>609</v>
      </c>
      <c r="L79" s="320"/>
      <c r="M79" s="320"/>
      <c r="N79" s="314"/>
    </row>
    <row r="80" spans="1:14" s="316" customFormat="1" ht="28.8" x14ac:dyDescent="0.3">
      <c r="A80" s="315"/>
      <c r="B80" s="447" t="s">
        <v>565</v>
      </c>
      <c r="C80" s="320" t="s">
        <v>566</v>
      </c>
      <c r="D80" s="450"/>
      <c r="E80" s="320" t="s">
        <v>570</v>
      </c>
      <c r="F80" s="450"/>
      <c r="G80" s="320">
        <v>19.25</v>
      </c>
      <c r="H80" s="320" t="s">
        <v>587</v>
      </c>
      <c r="I80" s="320">
        <v>2.5</v>
      </c>
      <c r="J80" s="320" t="s">
        <v>572</v>
      </c>
      <c r="K80" s="320" t="s">
        <v>609</v>
      </c>
      <c r="L80" s="320"/>
      <c r="M80" s="320"/>
      <c r="N80" s="314"/>
    </row>
    <row r="81" spans="1:14" s="316" customFormat="1" ht="28.8" x14ac:dyDescent="0.3">
      <c r="A81" s="315"/>
      <c r="B81" s="448"/>
      <c r="C81" s="320" t="s">
        <v>567</v>
      </c>
      <c r="D81" s="450"/>
      <c r="E81" s="320" t="s">
        <v>570</v>
      </c>
      <c r="F81" s="450"/>
      <c r="G81" s="320">
        <v>34</v>
      </c>
      <c r="H81" s="320" t="s">
        <v>587</v>
      </c>
      <c r="I81" s="320">
        <v>2.5</v>
      </c>
      <c r="J81" s="320" t="s">
        <v>572</v>
      </c>
      <c r="K81" s="320" t="s">
        <v>609</v>
      </c>
      <c r="L81" s="320"/>
      <c r="M81" s="320"/>
      <c r="N81" s="314"/>
    </row>
    <row r="82" spans="1:14" s="316" customFormat="1" ht="39.6" customHeight="1" thickBot="1" x14ac:dyDescent="0.35">
      <c r="A82" s="323"/>
      <c r="B82" s="449"/>
      <c r="C82" s="324" t="s">
        <v>568</v>
      </c>
      <c r="D82" s="451"/>
      <c r="E82" s="324" t="s">
        <v>570</v>
      </c>
      <c r="F82" s="451"/>
      <c r="G82" s="324">
        <v>113</v>
      </c>
      <c r="H82" s="324" t="s">
        <v>587</v>
      </c>
      <c r="I82" s="324">
        <v>2.5</v>
      </c>
      <c r="J82" s="324" t="s">
        <v>572</v>
      </c>
      <c r="K82" s="324" t="s">
        <v>609</v>
      </c>
      <c r="L82" s="324"/>
      <c r="M82" s="324"/>
      <c r="N82" s="313"/>
    </row>
    <row r="83" spans="1:14" ht="15" thickBot="1" x14ac:dyDescent="0.35"/>
    <row r="84" spans="1:14" ht="28.8" x14ac:dyDescent="0.3">
      <c r="A84" s="317" t="s">
        <v>560</v>
      </c>
      <c r="B84" s="318" t="s">
        <v>559</v>
      </c>
      <c r="C84" s="318" t="s">
        <v>525</v>
      </c>
      <c r="D84" s="318" t="s">
        <v>438</v>
      </c>
      <c r="E84" s="318" t="s">
        <v>569</v>
      </c>
      <c r="F84" s="318" t="s">
        <v>441</v>
      </c>
      <c r="G84" s="318" t="s">
        <v>564</v>
      </c>
      <c r="H84" s="318" t="s">
        <v>575</v>
      </c>
      <c r="I84" s="318" t="s">
        <v>561</v>
      </c>
      <c r="J84" s="318" t="s">
        <v>571</v>
      </c>
      <c r="K84" s="318" t="s">
        <v>562</v>
      </c>
      <c r="L84" s="318" t="s">
        <v>563</v>
      </c>
      <c r="M84" s="318" t="s">
        <v>577</v>
      </c>
      <c r="N84" s="319" t="s">
        <v>394</v>
      </c>
    </row>
    <row r="85" spans="1:14" ht="50.4" customHeight="1" x14ac:dyDescent="0.3">
      <c r="A85" s="315"/>
      <c r="B85" s="447" t="s">
        <v>526</v>
      </c>
      <c r="C85" s="320" t="s">
        <v>586</v>
      </c>
      <c r="D85" s="450" t="s">
        <v>163</v>
      </c>
      <c r="E85" s="320" t="s">
        <v>570</v>
      </c>
      <c r="F85" s="450" t="s">
        <v>446</v>
      </c>
      <c r="G85" s="320">
        <v>35</v>
      </c>
      <c r="H85" s="320" t="s">
        <v>587</v>
      </c>
      <c r="I85" s="320">
        <v>2.5</v>
      </c>
      <c r="J85" s="320" t="s">
        <v>572</v>
      </c>
      <c r="K85" s="320" t="s">
        <v>609</v>
      </c>
      <c r="L85" s="320"/>
      <c r="M85" s="320"/>
      <c r="N85" s="314"/>
    </row>
    <row r="86" spans="1:14" ht="48.6" customHeight="1" x14ac:dyDescent="0.3">
      <c r="A86" s="315"/>
      <c r="B86" s="448"/>
      <c r="C86" s="320" t="s">
        <v>585</v>
      </c>
      <c r="D86" s="450"/>
      <c r="E86" s="320" t="s">
        <v>570</v>
      </c>
      <c r="F86" s="450"/>
      <c r="G86" s="320">
        <v>35</v>
      </c>
      <c r="H86" s="320" t="s">
        <v>587</v>
      </c>
      <c r="I86" s="320">
        <v>2.5</v>
      </c>
      <c r="J86" s="320" t="s">
        <v>572</v>
      </c>
      <c r="K86" s="320" t="s">
        <v>609</v>
      </c>
      <c r="L86" s="320"/>
      <c r="M86" s="320"/>
      <c r="N86" s="314"/>
    </row>
    <row r="87" spans="1:14" s="316" customFormat="1" ht="48.6" customHeight="1" x14ac:dyDescent="0.3">
      <c r="A87" s="315"/>
      <c r="B87" s="448"/>
      <c r="C87" s="447" t="s">
        <v>602</v>
      </c>
      <c r="D87" s="450"/>
      <c r="E87" s="329" t="s">
        <v>603</v>
      </c>
      <c r="F87" s="450"/>
      <c r="G87" s="320">
        <v>35</v>
      </c>
      <c r="H87" s="320" t="s">
        <v>587</v>
      </c>
      <c r="I87" s="320">
        <v>2.5</v>
      </c>
      <c r="J87" s="329" t="s">
        <v>604</v>
      </c>
      <c r="K87" s="320" t="s">
        <v>609</v>
      </c>
      <c r="L87" s="320"/>
      <c r="M87" s="320"/>
      <c r="N87" s="314"/>
    </row>
    <row r="88" spans="1:14" s="316" customFormat="1" ht="48.6" customHeight="1" x14ac:dyDescent="0.3">
      <c r="A88" s="315"/>
      <c r="B88" s="452"/>
      <c r="C88" s="452"/>
      <c r="D88" s="450"/>
      <c r="E88" s="320" t="s">
        <v>570</v>
      </c>
      <c r="F88" s="450"/>
      <c r="G88" s="320">
        <v>35</v>
      </c>
      <c r="H88" s="320" t="s">
        <v>587</v>
      </c>
      <c r="I88" s="320">
        <v>2.5</v>
      </c>
      <c r="J88" s="320" t="s">
        <v>572</v>
      </c>
      <c r="K88" s="320" t="s">
        <v>609</v>
      </c>
      <c r="L88" s="320"/>
      <c r="M88" s="320"/>
      <c r="N88" s="314"/>
    </row>
    <row r="89" spans="1:14" ht="28.8" x14ac:dyDescent="0.3">
      <c r="A89" s="315"/>
      <c r="B89" s="447" t="s">
        <v>565</v>
      </c>
      <c r="C89" s="320" t="s">
        <v>566</v>
      </c>
      <c r="D89" s="450"/>
      <c r="E89" s="320" t="s">
        <v>570</v>
      </c>
      <c r="F89" s="450"/>
      <c r="G89" s="320">
        <v>19.25</v>
      </c>
      <c r="H89" s="320" t="s">
        <v>587</v>
      </c>
      <c r="I89" s="320">
        <v>2.5</v>
      </c>
      <c r="J89" s="320" t="s">
        <v>572</v>
      </c>
      <c r="K89" s="320" t="s">
        <v>609</v>
      </c>
      <c r="L89" s="320"/>
      <c r="M89" s="320"/>
      <c r="N89" s="314"/>
    </row>
    <row r="90" spans="1:14" ht="28.8" x14ac:dyDescent="0.3">
      <c r="A90" s="315"/>
      <c r="B90" s="448"/>
      <c r="C90" s="320" t="s">
        <v>567</v>
      </c>
      <c r="D90" s="450"/>
      <c r="E90" s="320" t="s">
        <v>570</v>
      </c>
      <c r="F90" s="450"/>
      <c r="G90" s="320">
        <v>34</v>
      </c>
      <c r="H90" s="320" t="s">
        <v>587</v>
      </c>
      <c r="I90" s="320">
        <v>2.5</v>
      </c>
      <c r="J90" s="320" t="s">
        <v>572</v>
      </c>
      <c r="K90" s="320" t="s">
        <v>609</v>
      </c>
      <c r="L90" s="320"/>
      <c r="M90" s="320"/>
      <c r="N90" s="314"/>
    </row>
    <row r="91" spans="1:14" ht="29.4" thickBot="1" x14ac:dyDescent="0.35">
      <c r="A91" s="323"/>
      <c r="B91" s="449"/>
      <c r="C91" s="324" t="s">
        <v>568</v>
      </c>
      <c r="D91" s="451"/>
      <c r="E91" s="324" t="s">
        <v>570</v>
      </c>
      <c r="F91" s="451"/>
      <c r="G91" s="324">
        <v>113</v>
      </c>
      <c r="H91" s="324" t="s">
        <v>587</v>
      </c>
      <c r="I91" s="324">
        <v>2.5</v>
      </c>
      <c r="J91" s="324" t="s">
        <v>572</v>
      </c>
      <c r="K91" s="324" t="s">
        <v>609</v>
      </c>
      <c r="L91" s="324"/>
      <c r="M91" s="324"/>
      <c r="N91" s="313"/>
    </row>
    <row r="115" spans="1:14" ht="15" thickBot="1" x14ac:dyDescent="0.35"/>
    <row r="116" spans="1:14" ht="28.8" x14ac:dyDescent="0.3">
      <c r="A116" s="317" t="s">
        <v>560</v>
      </c>
      <c r="B116" s="318" t="s">
        <v>559</v>
      </c>
      <c r="C116" s="318" t="s">
        <v>525</v>
      </c>
      <c r="D116" s="318" t="s">
        <v>438</v>
      </c>
      <c r="E116" s="318" t="s">
        <v>569</v>
      </c>
      <c r="F116" s="318" t="s">
        <v>441</v>
      </c>
      <c r="G116" s="318" t="s">
        <v>564</v>
      </c>
      <c r="H116" s="318" t="s">
        <v>575</v>
      </c>
      <c r="I116" s="318" t="s">
        <v>561</v>
      </c>
      <c r="J116" s="318" t="s">
        <v>571</v>
      </c>
      <c r="K116" s="318" t="s">
        <v>562</v>
      </c>
      <c r="L116" s="318" t="s">
        <v>563</v>
      </c>
      <c r="M116" s="318" t="s">
        <v>577</v>
      </c>
      <c r="N116" s="319" t="s">
        <v>394</v>
      </c>
    </row>
    <row r="117" spans="1:14" ht="43.2" x14ac:dyDescent="0.3">
      <c r="A117" s="310"/>
      <c r="B117" s="447" t="s">
        <v>526</v>
      </c>
      <c r="C117" s="124" t="s">
        <v>586</v>
      </c>
      <c r="D117" s="450" t="s">
        <v>122</v>
      </c>
      <c r="E117" s="124" t="s">
        <v>570</v>
      </c>
      <c r="F117" s="450" t="s">
        <v>574</v>
      </c>
      <c r="G117" s="124">
        <v>34</v>
      </c>
      <c r="H117" s="124" t="s">
        <v>576</v>
      </c>
      <c r="I117" s="124">
        <v>5.6</v>
      </c>
      <c r="J117" s="124" t="s">
        <v>572</v>
      </c>
      <c r="K117" s="124" t="s">
        <v>578</v>
      </c>
      <c r="L117" s="124"/>
      <c r="M117" s="124"/>
      <c r="N117" s="309"/>
    </row>
    <row r="118" spans="1:14" ht="28.8" x14ac:dyDescent="0.3">
      <c r="A118" s="310"/>
      <c r="B118" s="452"/>
      <c r="C118" s="124" t="s">
        <v>585</v>
      </c>
      <c r="D118" s="450"/>
      <c r="E118" s="124" t="s">
        <v>570</v>
      </c>
      <c r="F118" s="450"/>
      <c r="G118" s="124">
        <v>34</v>
      </c>
      <c r="H118" s="124" t="s">
        <v>576</v>
      </c>
      <c r="I118" s="124">
        <v>5.6</v>
      </c>
      <c r="J118" s="124" t="s">
        <v>572</v>
      </c>
      <c r="K118" s="124" t="s">
        <v>578</v>
      </c>
      <c r="L118" s="124"/>
      <c r="M118" s="124"/>
      <c r="N118" s="309"/>
    </row>
    <row r="119" spans="1:14" ht="28.8" x14ac:dyDescent="0.3">
      <c r="A119" s="310"/>
      <c r="B119" s="447" t="s">
        <v>565</v>
      </c>
      <c r="C119" s="124" t="s">
        <v>566</v>
      </c>
      <c r="D119" s="450"/>
      <c r="E119" s="124" t="s">
        <v>570</v>
      </c>
      <c r="F119" s="450"/>
      <c r="G119" s="124">
        <v>18</v>
      </c>
      <c r="H119" s="124" t="s">
        <v>576</v>
      </c>
      <c r="I119" s="124">
        <v>5.6</v>
      </c>
      <c r="J119" s="124" t="s">
        <v>572</v>
      </c>
      <c r="K119" s="124" t="s">
        <v>578</v>
      </c>
      <c r="L119" s="124"/>
      <c r="M119" s="124"/>
      <c r="N119" s="309"/>
    </row>
    <row r="120" spans="1:14" ht="28.8" x14ac:dyDescent="0.3">
      <c r="A120" s="310"/>
      <c r="B120" s="448"/>
      <c r="C120" s="124" t="s">
        <v>567</v>
      </c>
      <c r="D120" s="450"/>
      <c r="E120" s="124" t="s">
        <v>570</v>
      </c>
      <c r="F120" s="450"/>
      <c r="G120" s="124">
        <v>34</v>
      </c>
      <c r="H120" s="124" t="s">
        <v>576</v>
      </c>
      <c r="I120" s="124">
        <v>5.6</v>
      </c>
      <c r="J120" s="124" t="s">
        <v>572</v>
      </c>
      <c r="K120" s="124" t="s">
        <v>578</v>
      </c>
      <c r="L120" s="124"/>
      <c r="M120" s="124"/>
      <c r="N120" s="309"/>
    </row>
    <row r="121" spans="1:14" ht="28.8" x14ac:dyDescent="0.3">
      <c r="A121" s="310"/>
      <c r="B121" s="452"/>
      <c r="C121" s="124" t="s">
        <v>568</v>
      </c>
      <c r="D121" s="450"/>
      <c r="E121" s="124" t="s">
        <v>570</v>
      </c>
      <c r="F121" s="450"/>
      <c r="G121" s="124">
        <v>113</v>
      </c>
      <c r="H121" s="124" t="s">
        <v>576</v>
      </c>
      <c r="I121" s="124">
        <v>5.6</v>
      </c>
      <c r="J121" s="124" t="s">
        <v>572</v>
      </c>
      <c r="K121" s="124" t="s">
        <v>578</v>
      </c>
      <c r="L121" s="124"/>
      <c r="M121" s="124"/>
      <c r="N121" s="309"/>
    </row>
    <row r="122" spans="1:14" x14ac:dyDescent="0.3">
      <c r="A122" s="311"/>
      <c r="B122" s="321"/>
      <c r="C122" s="321"/>
      <c r="D122" s="321"/>
      <c r="E122" s="321"/>
      <c r="F122" s="321"/>
      <c r="G122" s="321"/>
      <c r="H122" s="321"/>
      <c r="I122" s="321"/>
      <c r="J122" s="321"/>
      <c r="K122" s="321"/>
      <c r="L122" s="321"/>
      <c r="M122" s="321"/>
      <c r="N122" s="322"/>
    </row>
    <row r="123" spans="1:14" ht="43.2" x14ac:dyDescent="0.3">
      <c r="A123" s="310"/>
      <c r="B123" s="447" t="s">
        <v>526</v>
      </c>
      <c r="C123" s="124" t="s">
        <v>586</v>
      </c>
      <c r="D123" s="450" t="s">
        <v>122</v>
      </c>
      <c r="E123" s="124" t="s">
        <v>570</v>
      </c>
      <c r="F123" s="450" t="s">
        <v>288</v>
      </c>
      <c r="G123" s="124">
        <v>34</v>
      </c>
      <c r="H123" s="124" t="s">
        <v>576</v>
      </c>
      <c r="I123" s="124">
        <v>6.7</v>
      </c>
      <c r="J123" s="124" t="s">
        <v>572</v>
      </c>
      <c r="K123" s="124" t="s">
        <v>578</v>
      </c>
      <c r="L123" s="124"/>
      <c r="M123" s="124"/>
      <c r="N123" s="309"/>
    </row>
    <row r="124" spans="1:14" ht="28.8" x14ac:dyDescent="0.3">
      <c r="A124" s="310"/>
      <c r="B124" s="448"/>
      <c r="C124" s="450" t="s">
        <v>585</v>
      </c>
      <c r="D124" s="450"/>
      <c r="E124" s="124" t="s">
        <v>570</v>
      </c>
      <c r="F124" s="450"/>
      <c r="G124" s="124">
        <v>34</v>
      </c>
      <c r="H124" s="124" t="s">
        <v>576</v>
      </c>
      <c r="I124" s="124">
        <v>6.7</v>
      </c>
      <c r="J124" s="124" t="s">
        <v>572</v>
      </c>
      <c r="K124" s="124" t="s">
        <v>578</v>
      </c>
      <c r="L124" s="124"/>
      <c r="M124" s="124"/>
      <c r="N124" s="309"/>
    </row>
    <row r="125" spans="1:14" x14ac:dyDescent="0.3">
      <c r="A125" s="310"/>
      <c r="B125" s="448"/>
      <c r="C125" s="450"/>
      <c r="D125" s="450"/>
      <c r="E125" s="124" t="s">
        <v>583</v>
      </c>
      <c r="F125" s="450"/>
      <c r="G125" s="124">
        <v>34</v>
      </c>
      <c r="H125" s="124" t="s">
        <v>576</v>
      </c>
      <c r="I125" s="124">
        <v>6.7</v>
      </c>
      <c r="J125" s="124" t="s">
        <v>581</v>
      </c>
      <c r="K125" s="124" t="s">
        <v>579</v>
      </c>
      <c r="L125" s="124"/>
      <c r="M125" s="124"/>
      <c r="N125" s="309"/>
    </row>
    <row r="126" spans="1:14" x14ac:dyDescent="0.3">
      <c r="A126" s="310"/>
      <c r="B126" s="452"/>
      <c r="C126" s="450"/>
      <c r="D126" s="450"/>
      <c r="E126" s="124" t="s">
        <v>584</v>
      </c>
      <c r="F126" s="450"/>
      <c r="G126" s="124">
        <v>34</v>
      </c>
      <c r="H126" s="124" t="s">
        <v>576</v>
      </c>
      <c r="I126" s="124">
        <v>6.7</v>
      </c>
      <c r="J126" s="124" t="s">
        <v>582</v>
      </c>
      <c r="K126" s="124" t="s">
        <v>580</v>
      </c>
      <c r="L126" s="124"/>
      <c r="M126" s="124"/>
      <c r="N126" s="309"/>
    </row>
    <row r="127" spans="1:14" x14ac:dyDescent="0.3">
      <c r="A127" s="311"/>
      <c r="B127" s="321"/>
      <c r="C127" s="321"/>
      <c r="D127" s="450"/>
      <c r="E127" s="321"/>
      <c r="F127" s="450"/>
      <c r="G127" s="321"/>
      <c r="H127" s="321"/>
      <c r="I127" s="321"/>
      <c r="J127" s="321"/>
      <c r="K127" s="321"/>
      <c r="L127" s="321"/>
      <c r="M127" s="321"/>
      <c r="N127" s="322"/>
    </row>
    <row r="128" spans="1:14" ht="28.8" x14ac:dyDescent="0.3">
      <c r="A128" s="310"/>
      <c r="B128" s="447" t="s">
        <v>565</v>
      </c>
      <c r="C128" s="124" t="s">
        <v>566</v>
      </c>
      <c r="D128" s="450"/>
      <c r="E128" s="124" t="s">
        <v>570</v>
      </c>
      <c r="F128" s="450"/>
      <c r="G128" s="124">
        <v>18</v>
      </c>
      <c r="H128" s="124" t="s">
        <v>576</v>
      </c>
      <c r="I128" s="124">
        <v>6.7</v>
      </c>
      <c r="J128" s="124" t="s">
        <v>572</v>
      </c>
      <c r="K128" s="124" t="s">
        <v>578</v>
      </c>
      <c r="L128" s="124"/>
      <c r="M128" s="124"/>
      <c r="N128" s="309"/>
    </row>
    <row r="129" spans="1:14" ht="28.8" x14ac:dyDescent="0.3">
      <c r="A129" s="310"/>
      <c r="B129" s="448"/>
      <c r="C129" s="124" t="s">
        <v>567</v>
      </c>
      <c r="D129" s="450"/>
      <c r="E129" s="124" t="s">
        <v>570</v>
      </c>
      <c r="F129" s="450"/>
      <c r="G129" s="124">
        <v>34</v>
      </c>
      <c r="H129" s="124" t="s">
        <v>576</v>
      </c>
      <c r="I129" s="124">
        <v>6.7</v>
      </c>
      <c r="J129" s="124" t="s">
        <v>572</v>
      </c>
      <c r="K129" s="124" t="s">
        <v>578</v>
      </c>
      <c r="L129" s="124"/>
      <c r="M129" s="124"/>
      <c r="N129" s="309"/>
    </row>
    <row r="130" spans="1:14" ht="28.8" x14ac:dyDescent="0.3">
      <c r="A130" s="310"/>
      <c r="B130" s="452"/>
      <c r="C130" s="124" t="s">
        <v>568</v>
      </c>
      <c r="D130" s="450"/>
      <c r="E130" s="124" t="s">
        <v>570</v>
      </c>
      <c r="F130" s="450"/>
      <c r="G130" s="124">
        <v>113</v>
      </c>
      <c r="H130" s="124" t="s">
        <v>576</v>
      </c>
      <c r="I130" s="124">
        <v>6.7</v>
      </c>
      <c r="J130" s="124" t="s">
        <v>572</v>
      </c>
      <c r="K130" s="124" t="s">
        <v>578</v>
      </c>
      <c r="L130" s="124"/>
      <c r="M130" s="124"/>
      <c r="N130" s="309"/>
    </row>
    <row r="131" spans="1:14" x14ac:dyDescent="0.3">
      <c r="A131" s="311"/>
      <c r="B131" s="321"/>
      <c r="C131" s="321"/>
      <c r="D131" s="321"/>
      <c r="E131" s="321"/>
      <c r="F131" s="321"/>
      <c r="G131" s="321"/>
      <c r="H131" s="321"/>
      <c r="I131" s="321"/>
      <c r="J131" s="321"/>
      <c r="K131" s="321"/>
      <c r="L131" s="321"/>
      <c r="M131" s="321"/>
      <c r="N131" s="322"/>
    </row>
    <row r="132" spans="1:14" ht="28.8" x14ac:dyDescent="0.3">
      <c r="A132" s="310"/>
      <c r="B132" s="447" t="s">
        <v>565</v>
      </c>
      <c r="C132" s="124" t="s">
        <v>566</v>
      </c>
      <c r="D132" s="450" t="s">
        <v>122</v>
      </c>
      <c r="E132" s="124" t="s">
        <v>570</v>
      </c>
      <c r="F132" s="450" t="s">
        <v>589</v>
      </c>
      <c r="G132" s="124">
        <v>18</v>
      </c>
      <c r="H132" s="124" t="s">
        <v>576</v>
      </c>
      <c r="I132" s="124">
        <v>4.8</v>
      </c>
      <c r="J132" s="124" t="s">
        <v>572</v>
      </c>
      <c r="K132" s="124" t="s">
        <v>578</v>
      </c>
      <c r="L132" s="124"/>
      <c r="M132" s="124"/>
      <c r="N132" s="309"/>
    </row>
    <row r="133" spans="1:14" ht="28.8" x14ac:dyDescent="0.3">
      <c r="A133" s="310"/>
      <c r="B133" s="448"/>
      <c r="C133" s="124" t="s">
        <v>567</v>
      </c>
      <c r="D133" s="450"/>
      <c r="E133" s="124" t="s">
        <v>570</v>
      </c>
      <c r="F133" s="450"/>
      <c r="G133" s="124">
        <v>34</v>
      </c>
      <c r="H133" s="124" t="s">
        <v>576</v>
      </c>
      <c r="I133" s="124">
        <v>4.8</v>
      </c>
      <c r="J133" s="124" t="s">
        <v>572</v>
      </c>
      <c r="K133" s="124" t="s">
        <v>578</v>
      </c>
      <c r="L133" s="124"/>
      <c r="M133" s="124"/>
      <c r="N133" s="309"/>
    </row>
    <row r="134" spans="1:14" ht="29.4" thickBot="1" x14ac:dyDescent="0.35">
      <c r="A134" s="323"/>
      <c r="B134" s="449"/>
      <c r="C134" s="281" t="s">
        <v>568</v>
      </c>
      <c r="D134" s="451"/>
      <c r="E134" s="281" t="s">
        <v>570</v>
      </c>
      <c r="F134" s="451"/>
      <c r="G134" s="281">
        <v>113</v>
      </c>
      <c r="H134" s="281" t="s">
        <v>576</v>
      </c>
      <c r="I134" s="281">
        <v>4.8</v>
      </c>
      <c r="J134" s="281" t="s">
        <v>572</v>
      </c>
      <c r="K134" s="281" t="s">
        <v>578</v>
      </c>
      <c r="L134" s="281"/>
      <c r="M134" s="281"/>
      <c r="N134" s="308"/>
    </row>
    <row r="144" spans="1:14" ht="15" thickBot="1" x14ac:dyDescent="0.35"/>
    <row r="145" spans="1:14" ht="28.8" x14ac:dyDescent="0.3">
      <c r="A145" s="317" t="s">
        <v>560</v>
      </c>
      <c r="B145" s="318" t="s">
        <v>559</v>
      </c>
      <c r="C145" s="318" t="s">
        <v>525</v>
      </c>
      <c r="D145" s="318" t="s">
        <v>438</v>
      </c>
      <c r="E145" s="318" t="s">
        <v>569</v>
      </c>
      <c r="F145" s="318" t="s">
        <v>441</v>
      </c>
      <c r="G145" s="318" t="s">
        <v>564</v>
      </c>
      <c r="H145" s="318" t="s">
        <v>575</v>
      </c>
      <c r="I145" s="318" t="s">
        <v>561</v>
      </c>
      <c r="J145" s="318" t="s">
        <v>571</v>
      </c>
      <c r="K145" s="318" t="s">
        <v>562</v>
      </c>
      <c r="L145" s="318" t="s">
        <v>563</v>
      </c>
      <c r="M145" s="318" t="s">
        <v>577</v>
      </c>
      <c r="N145" s="319" t="s">
        <v>394</v>
      </c>
    </row>
    <row r="146" spans="1:14" ht="43.2" x14ac:dyDescent="0.3">
      <c r="A146" s="310"/>
      <c r="B146" s="447" t="s">
        <v>526</v>
      </c>
      <c r="C146" s="124" t="s">
        <v>586</v>
      </c>
      <c r="D146" s="450" t="s">
        <v>591</v>
      </c>
      <c r="E146" s="124" t="s">
        <v>570</v>
      </c>
      <c r="F146" s="450" t="s">
        <v>592</v>
      </c>
      <c r="G146" s="124">
        <v>35</v>
      </c>
      <c r="H146" s="124" t="s">
        <v>587</v>
      </c>
      <c r="I146" s="124">
        <v>2.5</v>
      </c>
      <c r="J146" s="124" t="s">
        <v>572</v>
      </c>
      <c r="K146" s="124" t="s">
        <v>578</v>
      </c>
      <c r="L146" s="124"/>
      <c r="M146" s="124"/>
      <c r="N146" s="309"/>
    </row>
    <row r="147" spans="1:14" ht="28.8" x14ac:dyDescent="0.3">
      <c r="A147" s="310"/>
      <c r="B147" s="452"/>
      <c r="C147" s="124" t="s">
        <v>585</v>
      </c>
      <c r="D147" s="450"/>
      <c r="E147" s="124" t="s">
        <v>570</v>
      </c>
      <c r="F147" s="450"/>
      <c r="G147" s="124">
        <v>35</v>
      </c>
      <c r="H147" s="124" t="s">
        <v>587</v>
      </c>
      <c r="I147" s="124">
        <v>2.5</v>
      </c>
      <c r="J147" s="124" t="s">
        <v>572</v>
      </c>
      <c r="K147" s="124" t="s">
        <v>578</v>
      </c>
      <c r="L147" s="124"/>
      <c r="M147" s="124"/>
      <c r="N147" s="309"/>
    </row>
    <row r="148" spans="1:14" ht="28.8" x14ac:dyDescent="0.3">
      <c r="A148" s="310"/>
      <c r="B148" s="447" t="s">
        <v>565</v>
      </c>
      <c r="C148" s="124" t="s">
        <v>566</v>
      </c>
      <c r="D148" s="450"/>
      <c r="E148" s="124" t="s">
        <v>570</v>
      </c>
      <c r="F148" s="450"/>
      <c r="G148" s="124">
        <v>19.25</v>
      </c>
      <c r="H148" s="124" t="s">
        <v>587</v>
      </c>
      <c r="I148" s="124">
        <v>2.5</v>
      </c>
      <c r="J148" s="124" t="s">
        <v>572</v>
      </c>
      <c r="K148" s="124" t="s">
        <v>578</v>
      </c>
      <c r="L148" s="124"/>
      <c r="M148" s="124"/>
      <c r="N148" s="309"/>
    </row>
    <row r="149" spans="1:14" ht="28.8" x14ac:dyDescent="0.3">
      <c r="A149" s="310"/>
      <c r="B149" s="448"/>
      <c r="C149" s="124" t="s">
        <v>567</v>
      </c>
      <c r="D149" s="450"/>
      <c r="E149" s="124" t="s">
        <v>570</v>
      </c>
      <c r="F149" s="450"/>
      <c r="G149" s="124">
        <v>34</v>
      </c>
      <c r="H149" s="124" t="s">
        <v>587</v>
      </c>
      <c r="I149" s="124">
        <v>2.5</v>
      </c>
      <c r="J149" s="124" t="s">
        <v>572</v>
      </c>
      <c r="K149" s="124" t="s">
        <v>578</v>
      </c>
      <c r="L149" s="124"/>
      <c r="M149" s="124"/>
      <c r="N149" s="309"/>
    </row>
    <row r="150" spans="1:14" ht="28.8" x14ac:dyDescent="0.3">
      <c r="A150" s="310"/>
      <c r="B150" s="452"/>
      <c r="C150" s="124" t="s">
        <v>568</v>
      </c>
      <c r="D150" s="450"/>
      <c r="E150" s="124" t="s">
        <v>570</v>
      </c>
      <c r="F150" s="450"/>
      <c r="G150" s="124">
        <v>113</v>
      </c>
      <c r="H150" s="124" t="s">
        <v>587</v>
      </c>
      <c r="I150" s="124">
        <v>2.5</v>
      </c>
      <c r="J150" s="124" t="s">
        <v>572</v>
      </c>
      <c r="K150" s="124" t="s">
        <v>578</v>
      </c>
      <c r="L150" s="124"/>
      <c r="M150" s="124"/>
      <c r="N150" s="309"/>
    </row>
    <row r="158" spans="1:14" ht="15" thickBot="1" x14ac:dyDescent="0.35"/>
    <row r="159" spans="1:14" ht="28.8" x14ac:dyDescent="0.3">
      <c r="A159" s="317" t="s">
        <v>560</v>
      </c>
      <c r="B159" s="318" t="s">
        <v>559</v>
      </c>
      <c r="C159" s="318" t="s">
        <v>525</v>
      </c>
      <c r="D159" s="318" t="s">
        <v>438</v>
      </c>
      <c r="E159" s="318" t="s">
        <v>569</v>
      </c>
      <c r="F159" s="318" t="s">
        <v>441</v>
      </c>
      <c r="G159" s="318" t="s">
        <v>564</v>
      </c>
      <c r="H159" s="318" t="s">
        <v>575</v>
      </c>
      <c r="I159" s="318" t="s">
        <v>561</v>
      </c>
      <c r="J159" s="318" t="s">
        <v>571</v>
      </c>
      <c r="K159" s="318" t="s">
        <v>562</v>
      </c>
      <c r="L159" s="318" t="s">
        <v>563</v>
      </c>
      <c r="M159" s="318" t="s">
        <v>577</v>
      </c>
      <c r="N159" s="319" t="s">
        <v>394</v>
      </c>
    </row>
    <row r="160" spans="1:14" ht="43.2" x14ac:dyDescent="0.3">
      <c r="A160" s="310"/>
      <c r="B160" s="447" t="s">
        <v>526</v>
      </c>
      <c r="C160" s="447" t="s">
        <v>586</v>
      </c>
      <c r="D160" s="450" t="s">
        <v>593</v>
      </c>
      <c r="E160" s="124" t="s">
        <v>570</v>
      </c>
      <c r="F160" s="450" t="s">
        <v>288</v>
      </c>
      <c r="G160" s="124">
        <v>34</v>
      </c>
      <c r="H160" s="124" t="s">
        <v>576</v>
      </c>
      <c r="I160" s="124">
        <v>6.7</v>
      </c>
      <c r="J160" s="124" t="s">
        <v>572</v>
      </c>
      <c r="K160" s="124" t="s">
        <v>596</v>
      </c>
      <c r="L160" s="124"/>
      <c r="M160" s="124"/>
      <c r="N160" s="309"/>
    </row>
    <row r="161" spans="1:14" ht="28.8" x14ac:dyDescent="0.3">
      <c r="A161" s="310"/>
      <c r="B161" s="448"/>
      <c r="C161" s="452"/>
      <c r="D161" s="450"/>
      <c r="E161" s="124" t="s">
        <v>570</v>
      </c>
      <c r="F161" s="450"/>
      <c r="G161" s="124">
        <v>34</v>
      </c>
      <c r="H161" s="124" t="s">
        <v>576</v>
      </c>
      <c r="I161" s="124">
        <v>6.7</v>
      </c>
      <c r="J161" s="124" t="s">
        <v>601</v>
      </c>
      <c r="K161" s="124" t="s">
        <v>600</v>
      </c>
      <c r="L161" s="124"/>
      <c r="M161" s="124"/>
      <c r="N161" s="309"/>
    </row>
    <row r="162" spans="1:14" ht="43.2" x14ac:dyDescent="0.3">
      <c r="A162" s="310"/>
      <c r="B162" s="448"/>
      <c r="C162" s="450" t="s">
        <v>585</v>
      </c>
      <c r="D162" s="450"/>
      <c r="E162" s="124" t="s">
        <v>570</v>
      </c>
      <c r="F162" s="450"/>
      <c r="G162" s="124">
        <v>34</v>
      </c>
      <c r="H162" s="124" t="s">
        <v>576</v>
      </c>
      <c r="I162" s="124">
        <v>6.7</v>
      </c>
      <c r="J162" s="124" t="s">
        <v>572</v>
      </c>
      <c r="K162" s="124" t="s">
        <v>596</v>
      </c>
      <c r="L162" s="124"/>
      <c r="M162" s="124"/>
      <c r="N162" s="309"/>
    </row>
    <row r="163" spans="1:14" ht="28.8" x14ac:dyDescent="0.3">
      <c r="A163" s="310"/>
      <c r="B163" s="448"/>
      <c r="C163" s="450"/>
      <c r="D163" s="450"/>
      <c r="E163" s="124" t="s">
        <v>570</v>
      </c>
      <c r="F163" s="450"/>
      <c r="G163" s="124">
        <v>34</v>
      </c>
      <c r="H163" s="124" t="s">
        <v>576</v>
      </c>
      <c r="I163" s="124">
        <v>6.7</v>
      </c>
      <c r="J163" s="124" t="s">
        <v>601</v>
      </c>
      <c r="K163" s="124" t="s">
        <v>600</v>
      </c>
      <c r="L163" s="124"/>
      <c r="M163" s="124"/>
      <c r="N163" s="309"/>
    </row>
    <row r="164" spans="1:14" ht="43.2" x14ac:dyDescent="0.3">
      <c r="A164" s="310"/>
      <c r="B164" s="448"/>
      <c r="C164" s="450"/>
      <c r="D164" s="450"/>
      <c r="E164" s="124" t="s">
        <v>583</v>
      </c>
      <c r="F164" s="450"/>
      <c r="G164" s="124">
        <v>34</v>
      </c>
      <c r="H164" s="124" t="s">
        <v>576</v>
      </c>
      <c r="I164" s="124">
        <v>6.7</v>
      </c>
      <c r="J164" s="124" t="s">
        <v>597</v>
      </c>
      <c r="K164" s="124" t="s">
        <v>596</v>
      </c>
      <c r="L164" s="124"/>
      <c r="M164" s="124"/>
      <c r="N164" s="309"/>
    </row>
    <row r="165" spans="1:14" ht="28.8" x14ac:dyDescent="0.3">
      <c r="A165" s="310"/>
      <c r="B165" s="448"/>
      <c r="C165" s="450"/>
      <c r="D165" s="450"/>
      <c r="E165" s="124" t="s">
        <v>584</v>
      </c>
      <c r="F165" s="450"/>
      <c r="G165" s="124">
        <v>34</v>
      </c>
      <c r="H165" s="124" t="s">
        <v>576</v>
      </c>
      <c r="I165" s="124">
        <v>6.7</v>
      </c>
      <c r="J165" s="124" t="s">
        <v>598</v>
      </c>
      <c r="K165" s="124" t="s">
        <v>600</v>
      </c>
      <c r="L165" s="124"/>
      <c r="M165" s="124"/>
      <c r="N165" s="309"/>
    </row>
    <row r="166" spans="1:14" ht="28.8" x14ac:dyDescent="0.3">
      <c r="A166" s="310"/>
      <c r="B166" s="448"/>
      <c r="C166" s="450"/>
      <c r="D166" s="450"/>
      <c r="E166" s="124" t="s">
        <v>595</v>
      </c>
      <c r="F166" s="450"/>
      <c r="G166" s="124">
        <v>34</v>
      </c>
      <c r="H166" s="124" t="s">
        <v>576</v>
      </c>
      <c r="I166" s="124">
        <v>6.7</v>
      </c>
      <c r="J166" s="124" t="s">
        <v>599</v>
      </c>
      <c r="K166" s="124" t="s">
        <v>600</v>
      </c>
      <c r="L166" s="124"/>
      <c r="M166" s="124"/>
      <c r="N166" s="309"/>
    </row>
    <row r="167" spans="1:14" x14ac:dyDescent="0.3">
      <c r="A167" s="311"/>
      <c r="B167" s="321"/>
      <c r="C167" s="321"/>
      <c r="D167" s="450"/>
      <c r="E167" s="321"/>
      <c r="F167" s="450"/>
      <c r="G167" s="321"/>
      <c r="H167" s="321"/>
      <c r="I167" s="321"/>
      <c r="J167" s="321"/>
      <c r="K167" s="321"/>
      <c r="L167" s="321"/>
      <c r="M167" s="321"/>
      <c r="N167" s="322"/>
    </row>
    <row r="168" spans="1:14" ht="28.8" x14ac:dyDescent="0.3">
      <c r="A168" s="310"/>
      <c r="B168" s="450" t="s">
        <v>565</v>
      </c>
      <c r="C168" s="124" t="s">
        <v>566</v>
      </c>
      <c r="D168" s="450"/>
      <c r="E168" s="124" t="s">
        <v>570</v>
      </c>
      <c r="F168" s="450"/>
      <c r="G168" s="124">
        <v>34</v>
      </c>
      <c r="H168" s="124" t="s">
        <v>576</v>
      </c>
      <c r="I168" s="124">
        <v>6.7</v>
      </c>
      <c r="J168" s="124" t="s">
        <v>601</v>
      </c>
      <c r="K168" s="124" t="s">
        <v>600</v>
      </c>
      <c r="L168" s="124"/>
      <c r="M168" s="124"/>
      <c r="N168" s="309"/>
    </row>
    <row r="169" spans="1:14" ht="28.8" x14ac:dyDescent="0.3">
      <c r="A169" s="310"/>
      <c r="B169" s="450"/>
      <c r="C169" s="124" t="s">
        <v>567</v>
      </c>
      <c r="D169" s="450"/>
      <c r="E169" s="124" t="s">
        <v>570</v>
      </c>
      <c r="F169" s="450"/>
      <c r="G169" s="124">
        <v>34</v>
      </c>
      <c r="H169" s="124" t="s">
        <v>576</v>
      </c>
      <c r="I169" s="124">
        <v>6.7</v>
      </c>
      <c r="J169" s="124" t="s">
        <v>601</v>
      </c>
      <c r="K169" s="124" t="s">
        <v>600</v>
      </c>
      <c r="L169" s="124"/>
      <c r="M169" s="124"/>
      <c r="N169" s="309"/>
    </row>
    <row r="170" spans="1:14" ht="28.8" x14ac:dyDescent="0.3">
      <c r="A170" s="310"/>
      <c r="B170" s="450"/>
      <c r="C170" s="124" t="s">
        <v>568</v>
      </c>
      <c r="D170" s="450"/>
      <c r="E170" s="124" t="s">
        <v>570</v>
      </c>
      <c r="F170" s="450"/>
      <c r="G170" s="124">
        <v>34</v>
      </c>
      <c r="H170" s="124" t="s">
        <v>576</v>
      </c>
      <c r="I170" s="124">
        <v>6.7</v>
      </c>
      <c r="J170" s="124" t="s">
        <v>601</v>
      </c>
      <c r="K170" s="124" t="s">
        <v>600</v>
      </c>
      <c r="L170" s="124"/>
      <c r="M170" s="124"/>
      <c r="N170" s="309"/>
    </row>
    <row r="172" spans="1:14" x14ac:dyDescent="0.3">
      <c r="A172" s="453" t="s">
        <v>594</v>
      </c>
      <c r="B172" s="453"/>
      <c r="C172" s="453"/>
      <c r="D172" s="453"/>
      <c r="E172" s="453"/>
      <c r="F172" s="453"/>
      <c r="G172" s="453"/>
      <c r="H172" s="453"/>
      <c r="I172" s="453"/>
      <c r="J172" s="453"/>
      <c r="K172" s="453"/>
    </row>
    <row r="175" spans="1:14" ht="15" thickBot="1" x14ac:dyDescent="0.35"/>
    <row r="176" spans="1:14" ht="29.4" thickBot="1" x14ac:dyDescent="0.35">
      <c r="A176" s="317" t="s">
        <v>560</v>
      </c>
      <c r="B176" s="318" t="s">
        <v>559</v>
      </c>
      <c r="C176" s="318" t="s">
        <v>525</v>
      </c>
      <c r="D176" s="318" t="s">
        <v>438</v>
      </c>
      <c r="E176" s="318" t="s">
        <v>569</v>
      </c>
      <c r="F176" s="318" t="s">
        <v>441</v>
      </c>
      <c r="G176" s="318" t="s">
        <v>564</v>
      </c>
      <c r="H176" s="318" t="s">
        <v>575</v>
      </c>
      <c r="I176" s="318" t="s">
        <v>561</v>
      </c>
      <c r="J176" s="318" t="s">
        <v>571</v>
      </c>
      <c r="K176" s="318" t="s">
        <v>562</v>
      </c>
      <c r="L176" s="318" t="s">
        <v>563</v>
      </c>
      <c r="M176" s="318" t="s">
        <v>577</v>
      </c>
      <c r="N176" s="319" t="s">
        <v>394</v>
      </c>
    </row>
    <row r="177" spans="1:14" ht="43.2" x14ac:dyDescent="0.3">
      <c r="A177" s="518">
        <v>108</v>
      </c>
      <c r="B177" s="514" t="s">
        <v>526</v>
      </c>
      <c r="C177" s="515" t="s">
        <v>586</v>
      </c>
      <c r="D177" s="514" t="s">
        <v>637</v>
      </c>
      <c r="E177" s="515" t="s">
        <v>570</v>
      </c>
      <c r="F177" s="514" t="s">
        <v>574</v>
      </c>
      <c r="G177" s="515">
        <v>34</v>
      </c>
      <c r="H177" s="515" t="s">
        <v>576</v>
      </c>
      <c r="I177" s="515">
        <v>5.6</v>
      </c>
      <c r="J177" s="515" t="s">
        <v>601</v>
      </c>
      <c r="K177" s="515" t="s">
        <v>600</v>
      </c>
      <c r="L177" s="515"/>
      <c r="M177" s="515"/>
      <c r="N177" s="361"/>
    </row>
    <row r="178" spans="1:14" ht="28.8" x14ac:dyDescent="0.3">
      <c r="A178" s="360"/>
      <c r="B178" s="450"/>
      <c r="C178" s="450" t="s">
        <v>585</v>
      </c>
      <c r="D178" s="450"/>
      <c r="E178" s="362" t="s">
        <v>570</v>
      </c>
      <c r="F178" s="450"/>
      <c r="G178" s="362">
        <v>34</v>
      </c>
      <c r="H178" s="362" t="s">
        <v>576</v>
      </c>
      <c r="I178" s="362">
        <v>5.6</v>
      </c>
      <c r="J178" s="362" t="s">
        <v>601</v>
      </c>
      <c r="K178" s="362" t="s">
        <v>600</v>
      </c>
      <c r="L178" s="362"/>
      <c r="M178" s="362"/>
      <c r="N178" s="330" t="s">
        <v>608</v>
      </c>
    </row>
    <row r="179" spans="1:14" ht="28.8" x14ac:dyDescent="0.3">
      <c r="A179" s="360"/>
      <c r="B179" s="450"/>
      <c r="C179" s="450"/>
      <c r="D179" s="450"/>
      <c r="E179" s="362" t="s">
        <v>570</v>
      </c>
      <c r="F179" s="450"/>
      <c r="G179" s="362">
        <v>34</v>
      </c>
      <c r="H179" s="362" t="s">
        <v>576</v>
      </c>
      <c r="I179" s="362">
        <v>5.6</v>
      </c>
      <c r="J179" s="362" t="s">
        <v>601</v>
      </c>
      <c r="K179" s="362" t="s">
        <v>600</v>
      </c>
      <c r="L179" s="362"/>
      <c r="M179" s="362"/>
      <c r="N179" s="330" t="s">
        <v>605</v>
      </c>
    </row>
    <row r="180" spans="1:14" ht="28.8" x14ac:dyDescent="0.3">
      <c r="A180" s="360"/>
      <c r="B180" s="450"/>
      <c r="C180" s="450"/>
      <c r="D180" s="450"/>
      <c r="E180" s="362" t="s">
        <v>570</v>
      </c>
      <c r="F180" s="450"/>
      <c r="G180" s="362">
        <v>34</v>
      </c>
      <c r="H180" s="362" t="s">
        <v>576</v>
      </c>
      <c r="I180" s="362">
        <v>5.6</v>
      </c>
      <c r="J180" s="362" t="s">
        <v>601</v>
      </c>
      <c r="K180" s="362" t="s">
        <v>600</v>
      </c>
      <c r="L180" s="362"/>
      <c r="M180" s="362"/>
      <c r="N180" s="330" t="s">
        <v>606</v>
      </c>
    </row>
    <row r="181" spans="1:14" ht="28.8" x14ac:dyDescent="0.3">
      <c r="A181" s="360"/>
      <c r="B181" s="450"/>
      <c r="C181" s="450"/>
      <c r="D181" s="450"/>
      <c r="E181" s="362" t="s">
        <v>570</v>
      </c>
      <c r="F181" s="450"/>
      <c r="G181" s="362">
        <v>34</v>
      </c>
      <c r="H181" s="362" t="s">
        <v>576</v>
      </c>
      <c r="I181" s="362">
        <v>5.6</v>
      </c>
      <c r="J181" s="362" t="s">
        <v>601</v>
      </c>
      <c r="K181" s="362" t="s">
        <v>600</v>
      </c>
      <c r="L181" s="362"/>
      <c r="M181" s="362"/>
      <c r="N181" s="330" t="s">
        <v>607</v>
      </c>
    </row>
    <row r="182" spans="1:14" ht="28.8" x14ac:dyDescent="0.3">
      <c r="A182" s="360"/>
      <c r="B182" s="450" t="s">
        <v>565</v>
      </c>
      <c r="C182" s="362" t="s">
        <v>566</v>
      </c>
      <c r="D182" s="450"/>
      <c r="E182" s="362" t="s">
        <v>570</v>
      </c>
      <c r="F182" s="450"/>
      <c r="G182" s="362">
        <v>18</v>
      </c>
      <c r="H182" s="362" t="s">
        <v>576</v>
      </c>
      <c r="I182" s="362">
        <v>5.6</v>
      </c>
      <c r="J182" s="362" t="s">
        <v>601</v>
      </c>
      <c r="K182" s="362" t="s">
        <v>600</v>
      </c>
      <c r="L182" s="362"/>
      <c r="M182" s="362"/>
      <c r="N182" s="359"/>
    </row>
    <row r="183" spans="1:14" ht="28.8" x14ac:dyDescent="0.3">
      <c r="A183" s="360"/>
      <c r="B183" s="450"/>
      <c r="C183" s="362" t="s">
        <v>567</v>
      </c>
      <c r="D183" s="450"/>
      <c r="E183" s="362" t="s">
        <v>570</v>
      </c>
      <c r="F183" s="450"/>
      <c r="G183" s="362">
        <v>34</v>
      </c>
      <c r="H183" s="362" t="s">
        <v>576</v>
      </c>
      <c r="I183" s="362">
        <v>5.6</v>
      </c>
      <c r="J183" s="362" t="s">
        <v>601</v>
      </c>
      <c r="K183" s="362" t="s">
        <v>600</v>
      </c>
      <c r="L183" s="362"/>
      <c r="M183" s="362"/>
      <c r="N183" s="359"/>
    </row>
    <row r="184" spans="1:14" ht="29.4" thickBot="1" x14ac:dyDescent="0.35">
      <c r="A184" s="323"/>
      <c r="B184" s="451"/>
      <c r="C184" s="364" t="s">
        <v>568</v>
      </c>
      <c r="D184" s="451"/>
      <c r="E184" s="364" t="s">
        <v>570</v>
      </c>
      <c r="F184" s="451"/>
      <c r="G184" s="364">
        <v>113</v>
      </c>
      <c r="H184" s="364" t="s">
        <v>576</v>
      </c>
      <c r="I184" s="364">
        <v>5.6</v>
      </c>
      <c r="J184" s="364" t="s">
        <v>601</v>
      </c>
      <c r="K184" s="364" t="s">
        <v>600</v>
      </c>
      <c r="L184" s="364"/>
      <c r="M184" s="364"/>
      <c r="N184" s="355"/>
    </row>
    <row r="185" spans="1:14" ht="15" thickBot="1" x14ac:dyDescent="0.35"/>
    <row r="186" spans="1:14" s="363" customFormat="1" ht="29.4" thickBot="1" x14ac:dyDescent="0.35">
      <c r="A186" s="317" t="s">
        <v>560</v>
      </c>
      <c r="B186" s="318" t="s">
        <v>559</v>
      </c>
      <c r="C186" s="318" t="s">
        <v>525</v>
      </c>
      <c r="D186" s="318" t="s">
        <v>438</v>
      </c>
      <c r="E186" s="318" t="s">
        <v>569</v>
      </c>
      <c r="F186" s="318" t="s">
        <v>441</v>
      </c>
      <c r="G186" s="318" t="s">
        <v>564</v>
      </c>
      <c r="H186" s="318" t="s">
        <v>575</v>
      </c>
      <c r="I186" s="318" t="s">
        <v>561</v>
      </c>
      <c r="J186" s="318" t="s">
        <v>571</v>
      </c>
      <c r="K186" s="318" t="s">
        <v>562</v>
      </c>
      <c r="L186" s="318" t="s">
        <v>563</v>
      </c>
      <c r="M186" s="318" t="s">
        <v>577</v>
      </c>
      <c r="N186" s="319" t="s">
        <v>394</v>
      </c>
    </row>
    <row r="187" spans="1:14" s="363" customFormat="1" ht="28.8" x14ac:dyDescent="0.3">
      <c r="A187" s="513"/>
      <c r="B187" s="516" t="s">
        <v>565</v>
      </c>
      <c r="C187" s="515" t="s">
        <v>566</v>
      </c>
      <c r="D187" s="514" t="s">
        <v>637</v>
      </c>
      <c r="E187" s="515" t="s">
        <v>570</v>
      </c>
      <c r="F187" s="514" t="s">
        <v>638</v>
      </c>
      <c r="G187" s="515">
        <v>18</v>
      </c>
      <c r="H187" s="515" t="s">
        <v>576</v>
      </c>
      <c r="I187" s="515">
        <v>5.6</v>
      </c>
      <c r="J187" s="515" t="s">
        <v>601</v>
      </c>
      <c r="K187" s="515" t="s">
        <v>600</v>
      </c>
      <c r="L187" s="515"/>
      <c r="M187" s="515"/>
      <c r="N187" s="361"/>
    </row>
    <row r="188" spans="1:14" s="363" customFormat="1" ht="28.8" x14ac:dyDescent="0.3">
      <c r="A188" s="360"/>
      <c r="B188" s="448"/>
      <c r="C188" s="362" t="s">
        <v>567</v>
      </c>
      <c r="D188" s="450"/>
      <c r="E188" s="362" t="s">
        <v>570</v>
      </c>
      <c r="F188" s="450"/>
      <c r="G188" s="362">
        <v>34</v>
      </c>
      <c r="H188" s="362" t="s">
        <v>576</v>
      </c>
      <c r="I188" s="362">
        <v>5.6</v>
      </c>
      <c r="J188" s="362" t="s">
        <v>601</v>
      </c>
      <c r="K188" s="362" t="s">
        <v>600</v>
      </c>
      <c r="L188" s="362"/>
      <c r="M188" s="362"/>
      <c r="N188" s="359"/>
    </row>
    <row r="189" spans="1:14" s="363" customFormat="1" ht="29.4" thickBot="1" x14ac:dyDescent="0.35">
      <c r="A189" s="323"/>
      <c r="B189" s="449"/>
      <c r="C189" s="364" t="s">
        <v>568</v>
      </c>
      <c r="D189" s="451"/>
      <c r="E189" s="364" t="s">
        <v>570</v>
      </c>
      <c r="F189" s="451"/>
      <c r="G189" s="364">
        <v>113</v>
      </c>
      <c r="H189" s="364" t="s">
        <v>576</v>
      </c>
      <c r="I189" s="364">
        <v>5.6</v>
      </c>
      <c r="J189" s="364" t="s">
        <v>601</v>
      </c>
      <c r="K189" s="364" t="s">
        <v>600</v>
      </c>
      <c r="L189" s="364"/>
      <c r="M189" s="364"/>
      <c r="N189" s="355"/>
    </row>
    <row r="190" spans="1:14" ht="15" thickBot="1" x14ac:dyDescent="0.35"/>
    <row r="191" spans="1:14" ht="29.4" thickBot="1" x14ac:dyDescent="0.35">
      <c r="A191" s="317" t="s">
        <v>560</v>
      </c>
      <c r="B191" s="318" t="s">
        <v>559</v>
      </c>
      <c r="C191" s="318" t="s">
        <v>525</v>
      </c>
      <c r="D191" s="318" t="s">
        <v>438</v>
      </c>
      <c r="E191" s="318" t="s">
        <v>569</v>
      </c>
      <c r="F191" s="318" t="s">
        <v>441</v>
      </c>
      <c r="G191" s="318" t="s">
        <v>564</v>
      </c>
      <c r="H191" s="318" t="s">
        <v>575</v>
      </c>
      <c r="I191" s="318" t="s">
        <v>561</v>
      </c>
      <c r="J191" s="318" t="s">
        <v>571</v>
      </c>
      <c r="K191" s="318" t="s">
        <v>562</v>
      </c>
      <c r="L191" s="318" t="s">
        <v>563</v>
      </c>
      <c r="M191" s="318" t="s">
        <v>577</v>
      </c>
      <c r="N191" s="319" t="s">
        <v>394</v>
      </c>
    </row>
    <row r="192" spans="1:14" ht="100.8" customHeight="1" thickBot="1" x14ac:dyDescent="0.35">
      <c r="A192" s="517"/>
      <c r="B192" s="341" t="s">
        <v>639</v>
      </c>
      <c r="C192" s="341" t="s">
        <v>567</v>
      </c>
      <c r="D192" s="341" t="s">
        <v>640</v>
      </c>
      <c r="E192" s="341" t="s">
        <v>641</v>
      </c>
      <c r="F192" s="341" t="s">
        <v>642</v>
      </c>
      <c r="G192" s="341">
        <v>34</v>
      </c>
      <c r="H192" s="341" t="s">
        <v>576</v>
      </c>
      <c r="I192" s="341">
        <v>5.6</v>
      </c>
      <c r="J192" s="341" t="s">
        <v>643</v>
      </c>
      <c r="K192" s="341" t="s">
        <v>644</v>
      </c>
      <c r="L192" s="341"/>
      <c r="M192" s="341"/>
      <c r="N192" s="342" t="s">
        <v>645</v>
      </c>
    </row>
  </sheetData>
  <mergeCells count="61">
    <mergeCell ref="D187:D189"/>
    <mergeCell ref="F187:F189"/>
    <mergeCell ref="B187:B189"/>
    <mergeCell ref="B177:B181"/>
    <mergeCell ref="D177:D184"/>
    <mergeCell ref="F177:F184"/>
    <mergeCell ref="C178:C181"/>
    <mergeCell ref="B182:B184"/>
    <mergeCell ref="F160:F170"/>
    <mergeCell ref="C162:C166"/>
    <mergeCell ref="B168:B170"/>
    <mergeCell ref="A172:K172"/>
    <mergeCell ref="C160:C161"/>
    <mergeCell ref="B148:B150"/>
    <mergeCell ref="B160:B166"/>
    <mergeCell ref="D160:D170"/>
    <mergeCell ref="B123:B126"/>
    <mergeCell ref="D123:D130"/>
    <mergeCell ref="B146:B147"/>
    <mergeCell ref="D146:D150"/>
    <mergeCell ref="F123:F130"/>
    <mergeCell ref="C124:C126"/>
    <mergeCell ref="B128:B130"/>
    <mergeCell ref="B132:B134"/>
    <mergeCell ref="D132:D134"/>
    <mergeCell ref="F132:F134"/>
    <mergeCell ref="F146:F150"/>
    <mergeCell ref="D85:D91"/>
    <mergeCell ref="F85:F91"/>
    <mergeCell ref="B89:B91"/>
    <mergeCell ref="D73:D82"/>
    <mergeCell ref="F73:F82"/>
    <mergeCell ref="B80:B82"/>
    <mergeCell ref="B85:B88"/>
    <mergeCell ref="B73:B79"/>
    <mergeCell ref="C78:C79"/>
    <mergeCell ref="C87:C88"/>
    <mergeCell ref="C74:C77"/>
    <mergeCell ref="B117:B118"/>
    <mergeCell ref="D117:D121"/>
    <mergeCell ref="F117:F121"/>
    <mergeCell ref="B119:B121"/>
    <mergeCell ref="B24:B25"/>
    <mergeCell ref="D24:D28"/>
    <mergeCell ref="F24:F28"/>
    <mergeCell ref="B26:B28"/>
    <mergeCell ref="D30:D32"/>
    <mergeCell ref="F30:F32"/>
    <mergeCell ref="B30:B32"/>
    <mergeCell ref="B19:B21"/>
    <mergeCell ref="D2:D6"/>
    <mergeCell ref="F2:F6"/>
    <mergeCell ref="D8:D17"/>
    <mergeCell ref="F8:F17"/>
    <mergeCell ref="D19:D21"/>
    <mergeCell ref="F19:F21"/>
    <mergeCell ref="C9:C12"/>
    <mergeCell ref="B2:B3"/>
    <mergeCell ref="B4:B6"/>
    <mergeCell ref="B8:B12"/>
    <mergeCell ref="B14:B17"/>
  </mergeCells>
  <pageMargins left="0.25" right="0.25" top="0.75" bottom="0.75" header="0.3" footer="0.3"/>
  <pageSetup paperSize="17" scale="81" orientation="landscape" r:id="rId1"/>
  <rowBreaks count="2" manualBreakCount="2">
    <brk id="22" max="16383" man="1"/>
    <brk id="173" max="1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3"/>
  <sheetViews>
    <sheetView workbookViewId="0">
      <selection activeCell="A14" sqref="A14"/>
    </sheetView>
  </sheetViews>
  <sheetFormatPr defaultRowHeight="14.4" x14ac:dyDescent="0.3"/>
  <sheetData>
    <row r="1" spans="1:1" x14ac:dyDescent="0.3">
      <c r="A1" t="s">
        <v>73</v>
      </c>
    </row>
    <row r="2" spans="1:1" x14ac:dyDescent="0.3">
      <c r="A2" s="1" t="s">
        <v>72</v>
      </c>
    </row>
    <row r="3" spans="1:1" x14ac:dyDescent="0.3">
      <c r="A3" t="s">
        <v>78</v>
      </c>
    </row>
    <row r="4" spans="1:1" x14ac:dyDescent="0.3">
      <c r="A4" t="s">
        <v>76</v>
      </c>
    </row>
    <row r="6" spans="1:1" x14ac:dyDescent="0.3">
      <c r="A6" t="s">
        <v>74</v>
      </c>
    </row>
    <row r="7" spans="1:1" x14ac:dyDescent="0.3">
      <c r="A7" t="s">
        <v>75</v>
      </c>
    </row>
    <row r="8" spans="1:1" x14ac:dyDescent="0.3">
      <c r="A8" t="s">
        <v>77</v>
      </c>
    </row>
    <row r="9" spans="1:1" x14ac:dyDescent="0.3">
      <c r="A9" t="s">
        <v>79</v>
      </c>
    </row>
    <row r="10" spans="1:1" x14ac:dyDescent="0.3">
      <c r="A10" t="s">
        <v>80</v>
      </c>
    </row>
    <row r="11" spans="1:1" x14ac:dyDescent="0.3">
      <c r="A11" t="s">
        <v>81</v>
      </c>
    </row>
    <row r="12" spans="1:1" x14ac:dyDescent="0.3">
      <c r="A12" t="s">
        <v>468</v>
      </c>
    </row>
    <row r="13" spans="1:1" x14ac:dyDescent="0.3">
      <c r="A13" t="s">
        <v>469</v>
      </c>
    </row>
  </sheetData>
  <phoneticPr fontId="6" type="noConversion"/>
  <hyperlinks>
    <hyperlink ref="A2" r:id="rId1"/>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9"/>
  <sheetViews>
    <sheetView workbookViewId="0">
      <selection activeCell="F15" sqref="F15"/>
    </sheetView>
  </sheetViews>
  <sheetFormatPr defaultColWidth="20" defaultRowHeight="14.4" x14ac:dyDescent="0.3"/>
  <cols>
    <col min="1" max="1" width="25.88671875" style="97" customWidth="1"/>
    <col min="2" max="3" width="25.33203125" style="57" customWidth="1"/>
    <col min="4" max="4" width="28.88671875" style="57" customWidth="1"/>
    <col min="5" max="16384" width="20" style="97"/>
  </cols>
  <sheetData>
    <row r="1" spans="1:4" ht="15" thickBot="1" x14ac:dyDescent="0.35"/>
    <row r="2" spans="1:4" x14ac:dyDescent="0.3">
      <c r="A2" s="117" t="s">
        <v>438</v>
      </c>
      <c r="B2" s="118" t="str">
        <f>CameraOptions!B3</f>
        <v>Sony HDCP1</v>
      </c>
      <c r="C2" s="118" t="str">
        <f>CameraOptions!C3</f>
        <v>Ikegami HDL-50/HS</v>
      </c>
      <c r="D2" s="118" t="str">
        <f>CameraOptions!K3</f>
        <v>Sony PMW-F5</v>
      </c>
    </row>
    <row r="3" spans="1:4" ht="28.8" x14ac:dyDescent="0.3">
      <c r="A3" s="121" t="s">
        <v>445</v>
      </c>
      <c r="B3" s="122" t="str">
        <f>CameraOptions!B6</f>
        <v>3-CCD 2/3-inch type, 14-bit 1920 x 1080</v>
      </c>
      <c r="C3" s="122" t="str">
        <f>CameraOptions!C6</f>
        <v>3-CCD 2/3-inch type, ??-bit 1920 x 1080</v>
      </c>
      <c r="D3" s="122" t="str">
        <f>CameraOptions!E2</f>
        <v>Large Formay Bayer Array Sensors</v>
      </c>
    </row>
    <row r="4" spans="1:4" s="142" customFormat="1" x14ac:dyDescent="0.3">
      <c r="A4" s="140" t="s">
        <v>464</v>
      </c>
      <c r="B4" s="141">
        <f>CameraOptions!B46</f>
        <v>29000</v>
      </c>
      <c r="C4" s="141">
        <f>CameraOptions!C46</f>
        <v>28630</v>
      </c>
      <c r="D4" s="141">
        <v>17000</v>
      </c>
    </row>
    <row r="5" spans="1:4" ht="28.8" x14ac:dyDescent="0.3">
      <c r="A5" s="121" t="s">
        <v>441</v>
      </c>
      <c r="B5" s="124" t="str">
        <f>LensData!D4</f>
        <v>Zeiss Digi Prime T1,9/5 mm</v>
      </c>
      <c r="C5" s="124"/>
      <c r="D5" s="124" t="str">
        <f>LensData!I4</f>
        <v>Zeiss/Arri Ultra Prime UP 10 mm/T2.1</v>
      </c>
    </row>
    <row r="6" spans="1:4" x14ac:dyDescent="0.3">
      <c r="A6" s="121" t="s">
        <v>439</v>
      </c>
      <c r="B6" s="124">
        <f>LensData!D25</f>
        <v>2.5</v>
      </c>
      <c r="C6" s="124"/>
      <c r="D6" s="124">
        <f>LensData!I25</f>
        <v>4.5</v>
      </c>
    </row>
    <row r="7" spans="1:4" x14ac:dyDescent="0.3">
      <c r="A7" s="121" t="s">
        <v>447</v>
      </c>
      <c r="B7" s="129">
        <f>LensData!D30</f>
        <v>4.1300117882657048</v>
      </c>
      <c r="C7" s="129"/>
      <c r="D7" s="129">
        <f>LensData!I30</f>
        <v>3.0022655980928317</v>
      </c>
    </row>
    <row r="8" spans="1:4" x14ac:dyDescent="0.3">
      <c r="A8" s="121" t="s">
        <v>448</v>
      </c>
      <c r="B8" s="130">
        <f>LensData!D31</f>
        <v>82.695554439387337</v>
      </c>
      <c r="C8" s="130"/>
      <c r="D8" s="130">
        <f>LensData!I31</f>
        <v>100.38885781546962</v>
      </c>
    </row>
    <row r="9" spans="1:4" x14ac:dyDescent="0.3">
      <c r="A9" s="121" t="s">
        <v>449</v>
      </c>
      <c r="B9" s="130">
        <f>LensData!D32</f>
        <v>66.849622365207594</v>
      </c>
      <c r="C9" s="130"/>
      <c r="D9" s="130">
        <f>LensData!I32</f>
        <v>64.831094659717351</v>
      </c>
    </row>
    <row r="10" spans="1:4" x14ac:dyDescent="0.3">
      <c r="A10" s="121" t="s">
        <v>450</v>
      </c>
      <c r="B10" s="130">
        <f>LensData!E28</f>
        <v>0.10723756906077347</v>
      </c>
      <c r="C10" s="130"/>
      <c r="D10" s="130">
        <f>LensData!J28</f>
        <v>0.11134095928421767</v>
      </c>
    </row>
    <row r="11" spans="1:4" ht="15" thickBot="1" x14ac:dyDescent="0.35">
      <c r="A11" s="131" t="s">
        <v>440</v>
      </c>
      <c r="B11" s="132">
        <f>LensData!E29</f>
        <v>4.2372493573264789</v>
      </c>
      <c r="C11" s="132"/>
      <c r="D11" s="132">
        <f>LensData!I29</f>
        <v>3.4836065573770494</v>
      </c>
    </row>
    <row r="12" spans="1:4" ht="15" thickBot="1" x14ac:dyDescent="0.35">
      <c r="A12" s="133" t="s">
        <v>465</v>
      </c>
      <c r="B12" s="134"/>
      <c r="C12" s="134"/>
      <c r="D12" s="134"/>
    </row>
    <row r="13" spans="1:4" ht="15" thickBot="1" x14ac:dyDescent="0.35">
      <c r="A13" s="119" t="s">
        <v>442</v>
      </c>
      <c r="B13" s="120" t="str">
        <f>DataStorageOptions!I3</f>
        <v>AJA Ki Pro Quad recorder</v>
      </c>
      <c r="C13" s="136"/>
      <c r="D13" s="136" t="str">
        <f>DataStorageOptions!G3</f>
        <v>Sony PMW-F5 Internal Storage</v>
      </c>
    </row>
    <row r="14" spans="1:4" ht="43.2" x14ac:dyDescent="0.3">
      <c r="A14" s="123" t="s">
        <v>443</v>
      </c>
      <c r="B14" s="98" t="str">
        <f>DataStorageOptions!A31</f>
        <v>Apple ProRes 422 (HQ) 10 bit 60P</v>
      </c>
      <c r="C14" s="137"/>
      <c r="D14" s="137" t="str">
        <f>DataStorageOptions!G11</f>
        <v>1920 X 1080 @ 60P as XVAC codec which is 10bit and 422 sampling</v>
      </c>
    </row>
    <row r="15" spans="1:4" ht="28.8" x14ac:dyDescent="0.3">
      <c r="A15" s="127" t="s">
        <v>444</v>
      </c>
      <c r="B15" s="128" t="str">
        <f>DataStorageOptions!I14</f>
        <v>2 X AJA's Pak512 512GB SSD</v>
      </c>
      <c r="C15" s="138"/>
      <c r="D15" s="138" t="str">
        <f>DataStorageOptions!G14</f>
        <v>2 X Sony 128GB SxS PRO+ Memory Card</v>
      </c>
    </row>
    <row r="16" spans="1:4" ht="28.8" x14ac:dyDescent="0.3">
      <c r="A16" s="125" t="s">
        <v>456</v>
      </c>
      <c r="B16" s="126">
        <f>DataStorageOptions!I31</f>
        <v>290.90909090909088</v>
      </c>
      <c r="C16" s="139"/>
      <c r="D16" s="139">
        <f>DataStorageOptions!G28</f>
        <v>120</v>
      </c>
    </row>
    <row r="17" spans="1:4" x14ac:dyDescent="0.3">
      <c r="A17" s="135" t="s">
        <v>350</v>
      </c>
      <c r="B17" s="97"/>
      <c r="C17" s="97"/>
      <c r="D17" s="54"/>
    </row>
    <row r="18" spans="1:4" x14ac:dyDescent="0.3">
      <c r="A18" s="121" t="s">
        <v>466</v>
      </c>
      <c r="B18" s="97"/>
      <c r="C18" s="97"/>
      <c r="D18" s="55"/>
    </row>
    <row r="19" spans="1:4" x14ac:dyDescent="0.3">
      <c r="D19" s="53"/>
    </row>
  </sheetData>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7"/>
  <sheetViews>
    <sheetView workbookViewId="0">
      <selection activeCell="H26" sqref="H26"/>
    </sheetView>
  </sheetViews>
  <sheetFormatPr defaultRowHeight="14.4" x14ac:dyDescent="0.3"/>
  <cols>
    <col min="1" max="1" width="15" style="332" customWidth="1"/>
    <col min="2" max="2" width="16.6640625" style="332" customWidth="1"/>
    <col min="3" max="3" width="14.6640625" style="332" customWidth="1"/>
    <col min="4" max="4" width="14.109375" style="332" customWidth="1"/>
    <col min="5" max="16384" width="8.88671875" style="332"/>
  </cols>
  <sheetData>
    <row r="1" spans="1:4" s="336" customFormat="1" ht="29.4" thickBot="1" x14ac:dyDescent="0.35">
      <c r="A1" s="343" t="s">
        <v>610</v>
      </c>
      <c r="B1" s="344" t="s">
        <v>611</v>
      </c>
      <c r="C1" s="344" t="s">
        <v>573</v>
      </c>
      <c r="D1" s="345" t="s">
        <v>617</v>
      </c>
    </row>
    <row r="2" spans="1:4" ht="15" thickBot="1" x14ac:dyDescent="0.35">
      <c r="A2" s="340" t="s">
        <v>614</v>
      </c>
      <c r="B2" s="341" t="s">
        <v>615</v>
      </c>
      <c r="C2" s="341" t="s">
        <v>615</v>
      </c>
      <c r="D2" s="342" t="s">
        <v>616</v>
      </c>
    </row>
    <row r="3" spans="1:4" x14ac:dyDescent="0.3">
      <c r="A3" s="337" t="s">
        <v>438</v>
      </c>
      <c r="B3" s="338">
        <f>CameraOptions!C46</f>
        <v>28630</v>
      </c>
      <c r="C3" s="338">
        <f>CameraOptions!K46</f>
        <v>17000</v>
      </c>
      <c r="D3" s="339">
        <v>12000</v>
      </c>
    </row>
    <row r="4" spans="1:4" x14ac:dyDescent="0.3">
      <c r="A4" s="333" t="s">
        <v>441</v>
      </c>
      <c r="B4" s="335">
        <f>LensData!D15</f>
        <v>9100</v>
      </c>
      <c r="C4" s="335">
        <f>LensData!M15</f>
        <v>6000</v>
      </c>
      <c r="D4" s="334"/>
    </row>
    <row r="5" spans="1:4" x14ac:dyDescent="0.3">
      <c r="A5" s="333" t="s">
        <v>442</v>
      </c>
      <c r="B5" s="335">
        <f>DataStorageOptions!I39</f>
        <v>3995</v>
      </c>
      <c r="C5" s="335">
        <f>DataStorageOptions!I39</f>
        <v>3995</v>
      </c>
      <c r="D5" s="334"/>
    </row>
    <row r="6" spans="1:4" ht="15" thickBot="1" x14ac:dyDescent="0.35">
      <c r="A6" s="346" t="s">
        <v>612</v>
      </c>
      <c r="B6" s="347">
        <f>DataStorageOptions!I16</f>
        <v>2590</v>
      </c>
      <c r="C6" s="347">
        <f>DataStorageOptions!I16</f>
        <v>2590</v>
      </c>
      <c r="D6" s="348"/>
    </row>
    <row r="7" spans="1:4" ht="15" thickBot="1" x14ac:dyDescent="0.35">
      <c r="A7" s="349" t="s">
        <v>613</v>
      </c>
      <c r="B7" s="350">
        <f>SUM(B3:B6)</f>
        <v>44315</v>
      </c>
      <c r="C7" s="350">
        <f>SUM(C3:C6)</f>
        <v>29585</v>
      </c>
      <c r="D7" s="351">
        <f>C7+D3</f>
        <v>41585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CameraOptions</vt:lpstr>
      <vt:lpstr>LensData</vt:lpstr>
      <vt:lpstr>DataStorageOptions</vt:lpstr>
      <vt:lpstr>CameraTesting</vt:lpstr>
      <vt:lpstr>CameraTestProtocol</vt:lpstr>
      <vt:lpstr>CameraHousing</vt:lpstr>
      <vt:lpstr>System Matrix's</vt:lpstr>
      <vt:lpstr>CostComparison</vt:lpstr>
      <vt:lpstr>CameraOptions!Print_Area</vt:lpstr>
      <vt:lpstr>CameraTestProtocol!Print_Area</vt:lpstr>
    </vt:vector>
  </TitlesOfParts>
  <Company>MBARI</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chma</dc:creator>
  <cp:lastModifiedBy>chma</cp:lastModifiedBy>
  <cp:lastPrinted>2014-09-17T17:15:57Z</cp:lastPrinted>
  <dcterms:created xsi:type="dcterms:W3CDTF">2013-07-24T21:10:06Z</dcterms:created>
  <dcterms:modified xsi:type="dcterms:W3CDTF">2014-09-17T21:44:35Z</dcterms:modified>
</cp:coreProperties>
</file>