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209 i2MAP\EngineeringDesignDocs\SystemDesign&amp;Configuration\"/>
    </mc:Choice>
  </mc:AlternateContent>
  <bookViews>
    <workbookView xWindow="192" yWindow="288" windowWidth="21060" windowHeight="13308" activeTab="1"/>
  </bookViews>
  <sheets>
    <sheet name="EnergyChart" sheetId="4" r:id="rId1"/>
    <sheet name="PwrBudget" sheetId="1" r:id="rId2"/>
    <sheet name="ConnectorPartList" sheetId="5" r:id="rId3"/>
    <sheet name="PwrBudgetNewLights" sheetId="6" r:id="rId4"/>
  </sheets>
  <calcPr calcId="152511" concurrentCalc="0"/>
</workbook>
</file>

<file path=xl/calcChain.xml><?xml version="1.0" encoding="utf-8"?>
<calcChain xmlns="http://schemas.openxmlformats.org/spreadsheetml/2006/main">
  <c r="J83" i="6" l="1"/>
  <c r="G83" i="6"/>
  <c r="J82" i="6"/>
  <c r="G82" i="6"/>
  <c r="J81" i="6"/>
  <c r="G81" i="6"/>
  <c r="J80" i="6"/>
  <c r="G80" i="6"/>
  <c r="J79" i="6"/>
  <c r="J78" i="6"/>
  <c r="J77" i="6"/>
  <c r="J76" i="6"/>
  <c r="J75" i="6"/>
  <c r="J74" i="6"/>
  <c r="J73" i="6"/>
  <c r="J72" i="6"/>
  <c r="J71" i="6"/>
  <c r="G79" i="6"/>
  <c r="G78" i="6"/>
  <c r="G77" i="6"/>
  <c r="G76" i="6"/>
  <c r="G75" i="6"/>
  <c r="G74" i="6"/>
  <c r="G73" i="6"/>
  <c r="G72" i="6"/>
  <c r="G71" i="6"/>
  <c r="J67" i="6"/>
  <c r="J63" i="6"/>
  <c r="G70" i="6"/>
  <c r="J70" i="6"/>
  <c r="G69" i="6"/>
  <c r="J69" i="6"/>
  <c r="G68" i="6"/>
  <c r="J68" i="6"/>
  <c r="G67" i="6"/>
  <c r="G66" i="6"/>
  <c r="J66" i="6"/>
  <c r="G65" i="6"/>
  <c r="J65" i="6"/>
  <c r="G64" i="6"/>
  <c r="J64" i="6"/>
  <c r="G63" i="6"/>
  <c r="G62" i="6"/>
  <c r="J62" i="6"/>
  <c r="G61" i="6"/>
  <c r="J61" i="6"/>
  <c r="G60" i="6"/>
  <c r="J60" i="6"/>
  <c r="G59" i="6"/>
  <c r="J59" i="6"/>
  <c r="G58" i="6"/>
  <c r="J58" i="6"/>
  <c r="G57" i="6"/>
  <c r="J57" i="6"/>
  <c r="G56" i="6"/>
  <c r="J56" i="6"/>
  <c r="G55" i="6"/>
  <c r="J55" i="6"/>
  <c r="G54" i="6"/>
  <c r="J54" i="6"/>
  <c r="G53" i="6"/>
  <c r="J53" i="6"/>
  <c r="G52" i="6"/>
  <c r="J52" i="6"/>
  <c r="G51" i="6"/>
  <c r="J51" i="6"/>
  <c r="G50" i="6"/>
  <c r="J50" i="6"/>
  <c r="G49" i="6"/>
  <c r="J49" i="6"/>
  <c r="G48" i="6"/>
  <c r="J48" i="6"/>
  <c r="G47" i="6"/>
  <c r="J47" i="6"/>
  <c r="G46" i="6"/>
  <c r="J46" i="6"/>
  <c r="J29" i="6"/>
  <c r="G45" i="6"/>
  <c r="J45" i="6"/>
  <c r="G44" i="6"/>
  <c r="J44" i="6"/>
  <c r="G43" i="6"/>
  <c r="J43" i="6"/>
  <c r="G42" i="6"/>
  <c r="J42" i="6"/>
  <c r="G41" i="6"/>
  <c r="J41" i="6"/>
  <c r="G40" i="6"/>
  <c r="J40" i="6"/>
  <c r="G39" i="6"/>
  <c r="J39" i="6"/>
  <c r="G38" i="6"/>
  <c r="J38" i="6"/>
  <c r="G37" i="6"/>
  <c r="J37" i="6"/>
  <c r="G36" i="6"/>
  <c r="J36" i="6"/>
  <c r="G35" i="6"/>
  <c r="J35" i="6"/>
  <c r="G34" i="6"/>
  <c r="J34" i="6"/>
  <c r="G33" i="6"/>
  <c r="J33" i="6"/>
  <c r="G32" i="6"/>
  <c r="J32" i="6"/>
  <c r="G31" i="6"/>
  <c r="J31" i="6"/>
  <c r="G30" i="6"/>
  <c r="J30" i="6"/>
  <c r="G29" i="6"/>
  <c r="I18" i="6"/>
  <c r="L27" i="6"/>
  <c r="H27" i="6"/>
  <c r="E27" i="6"/>
  <c r="G27" i="6"/>
  <c r="K27" i="6"/>
  <c r="K26" i="6"/>
  <c r="K25" i="6"/>
  <c r="H26" i="6"/>
  <c r="G26" i="6"/>
  <c r="G25" i="6"/>
  <c r="H25" i="6"/>
  <c r="I16" i="6"/>
  <c r="G11" i="6"/>
  <c r="C6" i="6"/>
  <c r="B13" i="6"/>
  <c r="H15" i="6"/>
  <c r="H16" i="6"/>
  <c r="G13" i="6"/>
  <c r="G14" i="6"/>
  <c r="G12" i="6"/>
  <c r="G16" i="6"/>
  <c r="C8" i="6"/>
  <c r="E8" i="6"/>
  <c r="F8" i="6"/>
  <c r="C7" i="6"/>
  <c r="E7" i="6"/>
  <c r="F7" i="6"/>
  <c r="E6" i="6"/>
  <c r="F6" i="6"/>
  <c r="C5" i="6"/>
  <c r="E5" i="6"/>
  <c r="F5" i="6"/>
  <c r="C4" i="6"/>
  <c r="E4" i="6"/>
  <c r="F4" i="6"/>
  <c r="C3" i="6"/>
  <c r="E3" i="6"/>
  <c r="F3" i="6"/>
  <c r="H11" i="1"/>
  <c r="H19" i="1"/>
  <c r="G13" i="1"/>
  <c r="G14" i="1"/>
  <c r="G15" i="1"/>
  <c r="G16" i="1"/>
  <c r="G18" i="1"/>
  <c r="G19" i="1"/>
  <c r="H20" i="1"/>
  <c r="H21" i="1"/>
  <c r="I21" i="1"/>
  <c r="I19" i="1"/>
  <c r="C6" i="1"/>
  <c r="B13" i="1"/>
  <c r="D133" i="1"/>
  <c r="C133" i="1"/>
  <c r="E133" i="1"/>
  <c r="F133" i="1"/>
  <c r="C132" i="1"/>
  <c r="D132" i="1"/>
  <c r="E132" i="1"/>
  <c r="F132" i="1"/>
  <c r="D131" i="1"/>
  <c r="C131" i="1"/>
  <c r="E131" i="1"/>
  <c r="F131" i="1"/>
  <c r="D130" i="1"/>
  <c r="C130" i="1"/>
  <c r="E130" i="1"/>
  <c r="F130" i="1"/>
  <c r="D129" i="1"/>
  <c r="C129" i="1"/>
  <c r="E129" i="1"/>
  <c r="F129" i="1"/>
  <c r="C128" i="1"/>
  <c r="D128" i="1"/>
  <c r="E128" i="1"/>
  <c r="F128" i="1"/>
  <c r="D127" i="1"/>
  <c r="C127" i="1"/>
  <c r="E127" i="1"/>
  <c r="F127" i="1"/>
  <c r="D126" i="1"/>
  <c r="C126" i="1"/>
  <c r="E126" i="1"/>
  <c r="F126" i="1"/>
  <c r="D125" i="1"/>
  <c r="C125" i="1"/>
  <c r="E125" i="1"/>
  <c r="F125" i="1"/>
  <c r="C124" i="1"/>
  <c r="D124" i="1"/>
  <c r="E124" i="1"/>
  <c r="F124" i="1"/>
  <c r="D123" i="1"/>
  <c r="C123" i="1"/>
  <c r="E123" i="1"/>
  <c r="F123" i="1"/>
  <c r="D122" i="1"/>
  <c r="C122" i="1"/>
  <c r="E122" i="1"/>
  <c r="F122" i="1"/>
  <c r="D121" i="1"/>
  <c r="C121" i="1"/>
  <c r="E121" i="1"/>
  <c r="F121" i="1"/>
  <c r="C120" i="1"/>
  <c r="D120" i="1"/>
  <c r="E120" i="1"/>
  <c r="F120" i="1"/>
  <c r="C119" i="1"/>
  <c r="D119" i="1"/>
  <c r="E119" i="1"/>
  <c r="F119" i="1"/>
  <c r="D118" i="1"/>
  <c r="C118" i="1"/>
  <c r="E118" i="1"/>
  <c r="F118" i="1"/>
  <c r="C117" i="1"/>
  <c r="D117" i="1"/>
  <c r="E117" i="1"/>
  <c r="F117" i="1"/>
  <c r="C116" i="1"/>
  <c r="D116" i="1"/>
  <c r="E116" i="1"/>
  <c r="F116" i="1"/>
  <c r="C115" i="1"/>
  <c r="D115" i="1"/>
  <c r="E115" i="1"/>
  <c r="F115" i="1"/>
  <c r="D114" i="1"/>
  <c r="C114" i="1"/>
  <c r="E114" i="1"/>
  <c r="F114" i="1"/>
  <c r="C113" i="1"/>
  <c r="D113" i="1"/>
  <c r="E113" i="1"/>
  <c r="F113" i="1"/>
  <c r="C112" i="1"/>
  <c r="D112" i="1"/>
  <c r="E112" i="1"/>
  <c r="F112" i="1"/>
  <c r="C111" i="1"/>
  <c r="D111" i="1"/>
  <c r="E111" i="1"/>
  <c r="F111" i="1"/>
  <c r="D110" i="1"/>
  <c r="C110" i="1"/>
  <c r="E110" i="1"/>
  <c r="F110" i="1"/>
  <c r="C109" i="1"/>
  <c r="D109" i="1"/>
  <c r="E109" i="1"/>
  <c r="F109" i="1"/>
  <c r="C108" i="1"/>
  <c r="D108" i="1"/>
  <c r="E108" i="1"/>
  <c r="F108" i="1"/>
  <c r="C107" i="1"/>
  <c r="D107" i="1"/>
  <c r="E107" i="1"/>
  <c r="F107" i="1"/>
  <c r="D106" i="1"/>
  <c r="C106" i="1"/>
  <c r="E106" i="1"/>
  <c r="F106" i="1"/>
  <c r="C105" i="1"/>
  <c r="D105" i="1"/>
  <c r="E105" i="1"/>
  <c r="F105" i="1"/>
  <c r="C104" i="1"/>
  <c r="D104" i="1"/>
  <c r="E104" i="1"/>
  <c r="F104" i="1"/>
  <c r="C103" i="1"/>
  <c r="D103" i="1"/>
  <c r="E103" i="1"/>
  <c r="F103" i="1"/>
  <c r="D102" i="1"/>
  <c r="C102" i="1"/>
  <c r="E102" i="1"/>
  <c r="F102" i="1"/>
  <c r="C101" i="1"/>
  <c r="D101" i="1"/>
  <c r="E101" i="1"/>
  <c r="F101" i="1"/>
  <c r="C100" i="1"/>
  <c r="D100" i="1"/>
  <c r="E100" i="1"/>
  <c r="F100" i="1"/>
  <c r="C99" i="1"/>
  <c r="D99" i="1"/>
  <c r="E99" i="1"/>
  <c r="F99" i="1"/>
  <c r="D98" i="1"/>
  <c r="C98" i="1"/>
  <c r="E98" i="1"/>
  <c r="F98" i="1"/>
  <c r="C97" i="1"/>
  <c r="D97" i="1"/>
  <c r="E97" i="1"/>
  <c r="F97" i="1"/>
  <c r="D96" i="1"/>
  <c r="C96" i="1"/>
  <c r="E96" i="1"/>
  <c r="F96" i="1"/>
  <c r="C95" i="1"/>
  <c r="D95" i="1"/>
  <c r="E95" i="1"/>
  <c r="F95" i="1"/>
  <c r="D94" i="1"/>
  <c r="C94" i="1"/>
  <c r="E94" i="1"/>
  <c r="F94" i="1"/>
  <c r="C93" i="1"/>
  <c r="D93" i="1"/>
  <c r="E93" i="1"/>
  <c r="F93" i="1"/>
  <c r="D92" i="1"/>
  <c r="C92" i="1"/>
  <c r="E92" i="1"/>
  <c r="F92" i="1"/>
  <c r="C91" i="1"/>
  <c r="D91" i="1"/>
  <c r="E91" i="1"/>
  <c r="F91" i="1"/>
  <c r="D90" i="1"/>
  <c r="C90" i="1"/>
  <c r="E90" i="1"/>
  <c r="F90" i="1"/>
  <c r="C89" i="1"/>
  <c r="D89" i="1"/>
  <c r="E89" i="1"/>
  <c r="F89" i="1"/>
  <c r="D88" i="1"/>
  <c r="C88" i="1"/>
  <c r="E88" i="1"/>
  <c r="F88" i="1"/>
  <c r="C87" i="1"/>
  <c r="D87" i="1"/>
  <c r="E87" i="1"/>
  <c r="F87" i="1"/>
  <c r="D86" i="1"/>
  <c r="C86" i="1"/>
  <c r="E86" i="1"/>
  <c r="F86" i="1"/>
  <c r="C85" i="1"/>
  <c r="D85" i="1"/>
  <c r="E85" i="1"/>
  <c r="F85" i="1"/>
  <c r="D84" i="1"/>
  <c r="C84" i="1"/>
  <c r="E84" i="1"/>
  <c r="F84" i="1"/>
  <c r="C83" i="1"/>
  <c r="D83" i="1"/>
  <c r="E83" i="1"/>
  <c r="F83" i="1"/>
  <c r="D82" i="1"/>
  <c r="C82" i="1"/>
  <c r="E82" i="1"/>
  <c r="F82" i="1"/>
  <c r="C81" i="1"/>
  <c r="D81" i="1"/>
  <c r="E81" i="1"/>
  <c r="F81" i="1"/>
  <c r="D80" i="1"/>
  <c r="C80" i="1"/>
  <c r="E80" i="1"/>
  <c r="F80" i="1"/>
  <c r="C79" i="1"/>
  <c r="D79" i="1"/>
  <c r="E79" i="1"/>
  <c r="F79" i="1"/>
  <c r="D78" i="1"/>
  <c r="C78" i="1"/>
  <c r="E78" i="1"/>
  <c r="F78" i="1"/>
  <c r="C77" i="1"/>
  <c r="D77" i="1"/>
  <c r="E77" i="1"/>
  <c r="F77" i="1"/>
  <c r="D76" i="1"/>
  <c r="C76" i="1"/>
  <c r="E76" i="1"/>
  <c r="F76" i="1"/>
  <c r="C75" i="1"/>
  <c r="D75" i="1"/>
  <c r="E75" i="1"/>
  <c r="F75" i="1"/>
  <c r="D74" i="1"/>
  <c r="C74" i="1"/>
  <c r="E74" i="1"/>
  <c r="F74" i="1"/>
  <c r="C73" i="1"/>
  <c r="D73" i="1"/>
  <c r="E73" i="1"/>
  <c r="F73" i="1"/>
  <c r="D72" i="1"/>
  <c r="C72" i="1"/>
  <c r="E72" i="1"/>
  <c r="F72" i="1"/>
  <c r="C71" i="1"/>
  <c r="D71" i="1"/>
  <c r="E71" i="1"/>
  <c r="F71" i="1"/>
  <c r="D70" i="1"/>
  <c r="C70" i="1"/>
  <c r="E70" i="1"/>
  <c r="F70" i="1"/>
  <c r="C69" i="1"/>
  <c r="D69" i="1"/>
  <c r="E69" i="1"/>
  <c r="F69" i="1"/>
  <c r="D68" i="1"/>
  <c r="C68" i="1"/>
  <c r="E68" i="1"/>
  <c r="F68" i="1"/>
  <c r="C67" i="1"/>
  <c r="D67" i="1"/>
  <c r="E67" i="1"/>
  <c r="F67" i="1"/>
  <c r="D66" i="1"/>
  <c r="C66" i="1"/>
  <c r="E66" i="1"/>
  <c r="F66" i="1"/>
  <c r="C65" i="1"/>
  <c r="D65" i="1"/>
  <c r="E65" i="1"/>
  <c r="F65" i="1"/>
  <c r="D64" i="1"/>
  <c r="C64" i="1"/>
  <c r="C63" i="1"/>
  <c r="D63" i="1"/>
  <c r="E63" i="1"/>
  <c r="F63" i="1"/>
  <c r="D62" i="1"/>
  <c r="C62" i="1"/>
  <c r="C61" i="1"/>
  <c r="D61" i="1"/>
  <c r="E61" i="1"/>
  <c r="F61" i="1"/>
  <c r="C60" i="1"/>
  <c r="D60" i="1"/>
  <c r="E60" i="1"/>
  <c r="F60" i="1"/>
  <c r="C59" i="1"/>
  <c r="D59" i="1"/>
  <c r="E59" i="1"/>
  <c r="F59" i="1"/>
  <c r="C58" i="1"/>
  <c r="D58" i="1"/>
  <c r="E58" i="1"/>
  <c r="F58" i="1"/>
  <c r="C57" i="1"/>
  <c r="D57" i="1"/>
  <c r="E57" i="1"/>
  <c r="F57" i="1"/>
  <c r="C56" i="1"/>
  <c r="D56" i="1"/>
  <c r="E56" i="1"/>
  <c r="F56" i="1"/>
  <c r="C55" i="1"/>
  <c r="D55" i="1"/>
  <c r="E55" i="1"/>
  <c r="F55" i="1"/>
  <c r="C54" i="1"/>
  <c r="D54" i="1"/>
  <c r="E54" i="1"/>
  <c r="F54" i="1"/>
  <c r="C53" i="1"/>
  <c r="D53" i="1"/>
  <c r="E53" i="1"/>
  <c r="F53" i="1"/>
  <c r="C52" i="1"/>
  <c r="D52" i="1"/>
  <c r="E52" i="1"/>
  <c r="F52" i="1"/>
  <c r="C51" i="1"/>
  <c r="D51" i="1"/>
  <c r="E51" i="1"/>
  <c r="F51" i="1"/>
  <c r="C50" i="1"/>
  <c r="D50" i="1"/>
  <c r="E50" i="1"/>
  <c r="F50" i="1"/>
  <c r="C49" i="1"/>
  <c r="D49" i="1"/>
  <c r="E49" i="1"/>
  <c r="F49" i="1"/>
  <c r="C48" i="1"/>
  <c r="D48" i="1"/>
  <c r="E48" i="1"/>
  <c r="F48" i="1"/>
  <c r="C47" i="1"/>
  <c r="D47" i="1"/>
  <c r="E47" i="1"/>
  <c r="F47" i="1"/>
  <c r="C46" i="1"/>
  <c r="D46" i="1"/>
  <c r="E46" i="1"/>
  <c r="F46" i="1"/>
  <c r="C45" i="1"/>
  <c r="D45" i="1"/>
  <c r="E45" i="1"/>
  <c r="F45" i="1"/>
  <c r="C44" i="1"/>
  <c r="D44" i="1"/>
  <c r="E44" i="1"/>
  <c r="F44" i="1"/>
  <c r="D43" i="1"/>
  <c r="C43" i="1"/>
  <c r="E43" i="1"/>
  <c r="F43" i="1"/>
  <c r="D41" i="1"/>
  <c r="C41" i="1"/>
  <c r="E41" i="1"/>
  <c r="F41" i="1"/>
  <c r="D42" i="1"/>
  <c r="C42" i="1"/>
  <c r="E42" i="1"/>
  <c r="F42" i="1"/>
  <c r="D40" i="1"/>
  <c r="C40" i="1"/>
  <c r="E40" i="1"/>
  <c r="F40" i="1"/>
  <c r="D39" i="1"/>
  <c r="C39" i="1"/>
  <c r="E39" i="1"/>
  <c r="F39" i="1"/>
  <c r="D36" i="1"/>
  <c r="C36" i="1"/>
  <c r="E36" i="1"/>
  <c r="F36" i="1"/>
  <c r="D35" i="1"/>
  <c r="C35" i="1"/>
  <c r="E35" i="1"/>
  <c r="F35" i="1"/>
  <c r="D34" i="1"/>
  <c r="C34" i="1"/>
  <c r="E34" i="1"/>
  <c r="F34" i="1"/>
  <c r="D31" i="1"/>
  <c r="C31" i="1"/>
  <c r="E31" i="1"/>
  <c r="F31" i="1"/>
  <c r="D30" i="1"/>
  <c r="C30" i="1"/>
  <c r="E30" i="1"/>
  <c r="F30" i="1"/>
  <c r="D28" i="1"/>
  <c r="C28" i="1"/>
  <c r="E28" i="1"/>
  <c r="F28" i="1"/>
  <c r="D26" i="1"/>
  <c r="C26" i="1"/>
  <c r="E26" i="1"/>
  <c r="F26" i="1"/>
  <c r="C38" i="1"/>
  <c r="C37" i="1"/>
  <c r="C33" i="1"/>
  <c r="C32" i="1"/>
  <c r="C29" i="1"/>
  <c r="C27" i="1"/>
  <c r="C25" i="1"/>
  <c r="C8" i="1"/>
  <c r="E8" i="1"/>
  <c r="F8" i="1"/>
  <c r="C7" i="1"/>
  <c r="E7" i="1"/>
  <c r="F7" i="1"/>
  <c r="E6" i="1"/>
  <c r="F6" i="1"/>
  <c r="C5" i="1"/>
  <c r="E5" i="1"/>
  <c r="F5" i="1"/>
  <c r="C4" i="1"/>
  <c r="E4" i="1"/>
  <c r="F4" i="1"/>
  <c r="C3" i="1"/>
  <c r="E3" i="1"/>
  <c r="F3" i="1"/>
  <c r="E62" i="1"/>
  <c r="F62" i="1"/>
  <c r="E64" i="1"/>
  <c r="F64" i="1"/>
  <c r="D27" i="1"/>
  <c r="E27" i="1"/>
  <c r="F27" i="1"/>
  <c r="D32" i="1"/>
  <c r="E32" i="1"/>
  <c r="F32" i="1"/>
  <c r="D38" i="1"/>
  <c r="E38" i="1"/>
  <c r="F38" i="1"/>
  <c r="D25" i="1"/>
  <c r="E25" i="1"/>
  <c r="F25" i="1"/>
  <c r="D29" i="1"/>
  <c r="E29" i="1"/>
  <c r="F29" i="1"/>
  <c r="D33" i="1"/>
  <c r="E33" i="1"/>
  <c r="F33" i="1"/>
  <c r="D37" i="1"/>
  <c r="E37" i="1"/>
  <c r="F37" i="1"/>
  <c r="B14" i="1"/>
  <c r="G81" i="1"/>
  <c r="H81" i="1"/>
  <c r="I81" i="1"/>
  <c r="G44" i="1"/>
  <c r="H44" i="1"/>
  <c r="I44" i="1"/>
  <c r="G39" i="1"/>
  <c r="H39" i="1"/>
  <c r="I39" i="1"/>
  <c r="G76" i="1"/>
  <c r="H76" i="1"/>
  <c r="I76" i="1"/>
  <c r="G52" i="1"/>
  <c r="H52" i="1"/>
  <c r="I52" i="1"/>
  <c r="G121" i="1"/>
  <c r="H121" i="1"/>
  <c r="I121" i="1"/>
  <c r="G131" i="1"/>
  <c r="H131" i="1"/>
  <c r="I131" i="1"/>
  <c r="G100" i="1"/>
  <c r="H100" i="1"/>
  <c r="I100" i="1"/>
  <c r="G99" i="1"/>
  <c r="H99" i="1"/>
  <c r="I99" i="1"/>
  <c r="G38" i="1"/>
  <c r="H38" i="1"/>
  <c r="I38" i="1"/>
  <c r="G83" i="1"/>
  <c r="H83" i="1"/>
  <c r="I83" i="1"/>
  <c r="G37" i="1"/>
  <c r="H37" i="1"/>
  <c r="I37" i="1"/>
  <c r="G110" i="1"/>
  <c r="H110" i="1"/>
  <c r="I110" i="1"/>
  <c r="G101" i="1"/>
  <c r="H101" i="1"/>
  <c r="I101" i="1"/>
  <c r="G117" i="1"/>
  <c r="H117" i="1"/>
  <c r="I117" i="1"/>
  <c r="G49" i="1"/>
  <c r="H49" i="1"/>
  <c r="I49" i="1"/>
  <c r="G67" i="1"/>
  <c r="H67" i="1"/>
  <c r="I67" i="1"/>
  <c r="G94" i="1"/>
  <c r="H94" i="1"/>
  <c r="I94" i="1"/>
  <c r="G45" i="1"/>
  <c r="H45" i="1"/>
  <c r="I45" i="1"/>
  <c r="G92" i="1"/>
  <c r="H92" i="1"/>
  <c r="I92" i="1"/>
  <c r="G104" i="1"/>
  <c r="H104" i="1"/>
  <c r="I104" i="1"/>
  <c r="G29" i="1"/>
  <c r="H29" i="1"/>
  <c r="I29" i="1"/>
  <c r="G70" i="1"/>
  <c r="H70" i="1"/>
  <c r="I70" i="1"/>
  <c r="G87" i="1"/>
  <c r="H87" i="1"/>
  <c r="I87" i="1"/>
  <c r="G102" i="1"/>
  <c r="H102" i="1"/>
  <c r="I102" i="1"/>
  <c r="G114" i="1"/>
  <c r="H114" i="1"/>
  <c r="I114" i="1"/>
  <c r="G126" i="1"/>
  <c r="H126" i="1"/>
  <c r="I126" i="1"/>
  <c r="G133" i="1"/>
  <c r="H133" i="1"/>
  <c r="I133" i="1"/>
  <c r="G47" i="1"/>
  <c r="H47" i="1"/>
  <c r="I47" i="1"/>
  <c r="G65" i="1"/>
  <c r="H65" i="1"/>
  <c r="I65" i="1"/>
  <c r="G88" i="1"/>
  <c r="H88" i="1"/>
  <c r="I88" i="1"/>
  <c r="G105" i="1"/>
  <c r="H105" i="1"/>
  <c r="I105" i="1"/>
  <c r="G120" i="1"/>
  <c r="H120" i="1"/>
  <c r="I120" i="1"/>
  <c r="G60" i="1"/>
  <c r="H60" i="1"/>
  <c r="I60" i="1"/>
  <c r="G78" i="1"/>
  <c r="H78" i="1"/>
  <c r="I78" i="1"/>
  <c r="G95" i="1"/>
  <c r="H95" i="1"/>
  <c r="I95" i="1"/>
  <c r="G56" i="1"/>
  <c r="H56" i="1"/>
  <c r="I56" i="1"/>
  <c r="G93" i="1"/>
  <c r="H93" i="1"/>
  <c r="I93" i="1"/>
  <c r="G108" i="1"/>
  <c r="H108" i="1"/>
  <c r="I108" i="1"/>
  <c r="G40" i="1"/>
  <c r="H40" i="1"/>
  <c r="I40" i="1"/>
  <c r="G71" i="1"/>
  <c r="H71" i="1"/>
  <c r="I71" i="1"/>
  <c r="G90" i="1"/>
  <c r="H90" i="1"/>
  <c r="I90" i="1"/>
  <c r="G106" i="1"/>
  <c r="H106" i="1"/>
  <c r="I106" i="1"/>
  <c r="G115" i="1"/>
  <c r="H115" i="1"/>
  <c r="I115" i="1"/>
  <c r="G128" i="1"/>
  <c r="H128" i="1"/>
  <c r="I128" i="1"/>
  <c r="G30" i="1"/>
  <c r="H30" i="1"/>
  <c r="I30" i="1"/>
  <c r="G51" i="1"/>
  <c r="H51" i="1"/>
  <c r="I51" i="1"/>
  <c r="G72" i="1"/>
  <c r="H72" i="1"/>
  <c r="I72" i="1"/>
  <c r="G96" i="1"/>
  <c r="H96" i="1"/>
  <c r="I96" i="1"/>
  <c r="G69" i="1"/>
  <c r="H69" i="1"/>
  <c r="I69" i="1"/>
  <c r="G109" i="1"/>
  <c r="H109" i="1"/>
  <c r="I109" i="1"/>
  <c r="G43" i="1"/>
  <c r="H43" i="1"/>
  <c r="I43" i="1"/>
  <c r="G62" i="1"/>
  <c r="H62" i="1"/>
  <c r="I62" i="1"/>
  <c r="G79" i="1"/>
  <c r="H79" i="1"/>
  <c r="I79" i="1"/>
  <c r="G33" i="1"/>
  <c r="H33" i="1"/>
  <c r="I33" i="1"/>
  <c r="G61" i="1"/>
  <c r="H61" i="1"/>
  <c r="I61" i="1"/>
  <c r="G127" i="1"/>
  <c r="H127" i="1"/>
  <c r="I127" i="1"/>
  <c r="G27" i="1"/>
  <c r="H27" i="1"/>
  <c r="I27" i="1"/>
  <c r="G46" i="1"/>
  <c r="H46" i="1"/>
  <c r="I46" i="1"/>
  <c r="G74" i="1"/>
  <c r="H74" i="1"/>
  <c r="I74" i="1"/>
  <c r="G98" i="1"/>
  <c r="H98" i="1"/>
  <c r="I98" i="1"/>
  <c r="G107" i="1"/>
  <c r="H107" i="1"/>
  <c r="I107" i="1"/>
  <c r="G118" i="1"/>
  <c r="H118" i="1"/>
  <c r="I118" i="1"/>
  <c r="G125" i="1"/>
  <c r="H125" i="1"/>
  <c r="I125" i="1"/>
  <c r="G34" i="1"/>
  <c r="H34" i="1"/>
  <c r="I34" i="1"/>
  <c r="G55" i="1"/>
  <c r="H55" i="1"/>
  <c r="I55" i="1"/>
  <c r="G80" i="1"/>
  <c r="H80" i="1"/>
  <c r="I80" i="1"/>
  <c r="G97" i="1"/>
  <c r="H97" i="1"/>
  <c r="I97" i="1"/>
  <c r="G122" i="1"/>
  <c r="H122" i="1"/>
  <c r="I122" i="1"/>
  <c r="G130" i="1"/>
  <c r="H130" i="1"/>
  <c r="I130" i="1"/>
  <c r="G53" i="1"/>
  <c r="H53" i="1"/>
  <c r="I53" i="1"/>
  <c r="G31" i="1"/>
  <c r="H31" i="1"/>
  <c r="I31" i="1"/>
  <c r="G85" i="1"/>
  <c r="H85" i="1"/>
  <c r="I85" i="1"/>
  <c r="G84" i="1"/>
  <c r="H84" i="1"/>
  <c r="I84" i="1"/>
  <c r="G25" i="1"/>
  <c r="H25" i="1"/>
  <c r="I25" i="1"/>
  <c r="G41" i="1"/>
  <c r="H41" i="1"/>
  <c r="I41" i="1"/>
  <c r="G58" i="1"/>
  <c r="H58" i="1"/>
  <c r="I58" i="1"/>
  <c r="G36" i="1"/>
  <c r="H36" i="1"/>
  <c r="I36" i="1"/>
  <c r="G48" i="1"/>
  <c r="H48" i="1"/>
  <c r="I48" i="1"/>
  <c r="G112" i="1"/>
  <c r="H112" i="1"/>
  <c r="I112" i="1"/>
  <c r="G32" i="1"/>
  <c r="H32" i="1"/>
  <c r="I32" i="1"/>
  <c r="G54" i="1"/>
  <c r="H54" i="1"/>
  <c r="I54" i="1"/>
  <c r="G66" i="1"/>
  <c r="H66" i="1"/>
  <c r="I66" i="1"/>
  <c r="G82" i="1"/>
  <c r="H82" i="1"/>
  <c r="I82" i="1"/>
  <c r="G28" i="1"/>
  <c r="H28" i="1"/>
  <c r="I28" i="1"/>
  <c r="G50" i="1"/>
  <c r="H50" i="1"/>
  <c r="I50" i="1"/>
  <c r="G77" i="1"/>
  <c r="H77" i="1"/>
  <c r="I77" i="1"/>
  <c r="G129" i="1"/>
  <c r="H129" i="1"/>
  <c r="I129" i="1"/>
  <c r="G113" i="1"/>
  <c r="H113" i="1"/>
  <c r="I113" i="1"/>
  <c r="G35" i="1"/>
  <c r="H35" i="1"/>
  <c r="I35" i="1"/>
  <c r="G57" i="1"/>
  <c r="H57" i="1"/>
  <c r="I57" i="1"/>
  <c r="G75" i="1"/>
  <c r="H75" i="1"/>
  <c r="I75" i="1"/>
  <c r="G91" i="1"/>
  <c r="H91" i="1"/>
  <c r="I91" i="1"/>
  <c r="G103" i="1"/>
  <c r="H103" i="1"/>
  <c r="I103" i="1"/>
  <c r="G111" i="1"/>
  <c r="H111" i="1"/>
  <c r="I111" i="1"/>
  <c r="G119" i="1"/>
  <c r="H119" i="1"/>
  <c r="I119" i="1"/>
  <c r="G123" i="1"/>
  <c r="H123" i="1"/>
  <c r="I123" i="1"/>
  <c r="G26" i="1"/>
  <c r="H26" i="1"/>
  <c r="I26" i="1"/>
  <c r="G42" i="1"/>
  <c r="H42" i="1"/>
  <c r="I42" i="1"/>
  <c r="G59" i="1"/>
  <c r="H59" i="1"/>
  <c r="I59" i="1"/>
  <c r="G73" i="1"/>
  <c r="H73" i="1"/>
  <c r="I73" i="1"/>
  <c r="G89" i="1"/>
  <c r="H89" i="1"/>
  <c r="I89" i="1"/>
  <c r="G124" i="1"/>
  <c r="H124" i="1"/>
  <c r="I124" i="1"/>
  <c r="G64" i="1"/>
  <c r="H64" i="1"/>
  <c r="I64" i="1"/>
  <c r="G68" i="1"/>
  <c r="H68" i="1"/>
  <c r="I68" i="1"/>
  <c r="G63" i="1"/>
  <c r="H63" i="1"/>
  <c r="I63" i="1"/>
  <c r="G116" i="1"/>
  <c r="H116" i="1"/>
  <c r="I116" i="1"/>
  <c r="G132" i="1"/>
  <c r="H132" i="1"/>
  <c r="I132" i="1"/>
  <c r="G86" i="1"/>
  <c r="H86" i="1"/>
  <c r="I86" i="1"/>
  <c r="H17" i="6"/>
  <c r="H18" i="6"/>
  <c r="F22" i="6"/>
  <c r="B14" i="6"/>
</calcChain>
</file>

<file path=xl/comments1.xml><?xml version="1.0" encoding="utf-8"?>
<comments xmlns="http://schemas.openxmlformats.org/spreadsheetml/2006/main">
  <authors>
    <author>chma</author>
  </authors>
  <commentList>
    <comment ref="F15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95%</t>
        </r>
      </text>
    </comment>
  </commentList>
</comments>
</file>

<file path=xl/sharedStrings.xml><?xml version="1.0" encoding="utf-8"?>
<sst xmlns="http://schemas.openxmlformats.org/spreadsheetml/2006/main" count="208" uniqueCount="97">
  <si>
    <t>DORADO AUV i2MAP POWER BUDGET</t>
  </si>
  <si>
    <t>Propulsion = 38.8 x velocity ^3 in meters per second.</t>
  </si>
  <si>
    <t>AUV Speed (m/sec.)</t>
  </si>
  <si>
    <t>Hotel + Propulsion @ 3kts = 300W (Propulsion = 143 W)</t>
  </si>
  <si>
    <t>AUV Speed (knots)</t>
  </si>
  <si>
    <t>Propulsion Power (Watts)</t>
  </si>
  <si>
    <t>AUV Hotel</t>
  </si>
  <si>
    <t>Mission Duration (Minutes)</t>
  </si>
  <si>
    <t>AUV Propulsion</t>
  </si>
  <si>
    <t>Variables</t>
  </si>
  <si>
    <t>Value</t>
  </si>
  <si>
    <t>Units</t>
  </si>
  <si>
    <t>Total energy available with three battery spheres</t>
  </si>
  <si>
    <t>kWhr</t>
  </si>
  <si>
    <t>Notes</t>
  </si>
  <si>
    <t>AUV Hotel power</t>
  </si>
  <si>
    <t>Watts</t>
  </si>
  <si>
    <t>AUV Speed</t>
  </si>
  <si>
    <t>meters per second</t>
  </si>
  <si>
    <t>Instantaneous AUV Power</t>
  </si>
  <si>
    <t>Total AUV Energy (kWhr)</t>
  </si>
  <si>
    <t>Estimated Payload power</t>
  </si>
  <si>
    <t>Total AUV + Payload Energy (kWhr)</t>
  </si>
  <si>
    <t>Camera</t>
  </si>
  <si>
    <t>SLS-5000 LED</t>
  </si>
  <si>
    <t>Micro-computer</t>
  </si>
  <si>
    <t>Payload energy</t>
  </si>
  <si>
    <t>Total AUV Power (Watts)</t>
  </si>
  <si>
    <t>Payload Power (Watts)</t>
  </si>
  <si>
    <t>Science intruments</t>
  </si>
  <si>
    <t>Camera module energy budget (Watts)</t>
  </si>
  <si>
    <t>Bus loads</t>
  </si>
  <si>
    <t>Device loads</t>
  </si>
  <si>
    <t>Total bus load</t>
  </si>
  <si>
    <t>Power conversion efficency (%)</t>
  </si>
  <si>
    <t>Sub Total</t>
  </si>
  <si>
    <t>NetGear switch</t>
  </si>
  <si>
    <t>Cooling fan</t>
  </si>
  <si>
    <t>Video recoder</t>
  </si>
  <si>
    <t>Stepper controller</t>
  </si>
  <si>
    <t>Video switch loads</t>
  </si>
  <si>
    <t>Manufacturer</t>
  </si>
  <si>
    <t>Quantity</t>
  </si>
  <si>
    <t>Part Number</t>
  </si>
  <si>
    <t>MINK-12-FCR</t>
  </si>
  <si>
    <t>MINK-10-FCRL</t>
  </si>
  <si>
    <t>MINL-1COAX,6#22-FCRL</t>
  </si>
  <si>
    <t>Reference</t>
  </si>
  <si>
    <t>J1</t>
  </si>
  <si>
    <t>J5</t>
  </si>
  <si>
    <t>J6</t>
  </si>
  <si>
    <t>MCBH-4-F-S/S</t>
  </si>
  <si>
    <t>J2</t>
  </si>
  <si>
    <t>MCBH-8-F-S/S</t>
  </si>
  <si>
    <t>J7</t>
  </si>
  <si>
    <t>FCR2406M</t>
  </si>
  <si>
    <t>SUBCONN</t>
  </si>
  <si>
    <t>SEACON</t>
  </si>
  <si>
    <t>J3&amp;J4</t>
  </si>
  <si>
    <t>MBARI DWG #</t>
  </si>
  <si>
    <t>NA</t>
  </si>
  <si>
    <t>10021139-01-A</t>
  </si>
  <si>
    <t>100211390-04-A</t>
  </si>
  <si>
    <t>100211390-03-A</t>
  </si>
  <si>
    <t>MINK-12#22-CCP</t>
  </si>
  <si>
    <t>MINL-1COAX,6#22-CCPL</t>
  </si>
  <si>
    <t>Item #</t>
  </si>
  <si>
    <t>Assembly ??</t>
  </si>
  <si>
    <t>DC-6-F W/LS2400F locking sleeve</t>
  </si>
  <si>
    <t>MINL-DSPL</t>
  </si>
  <si>
    <t>MINK-DSP</t>
  </si>
  <si>
    <t>MCDC-8-MP W/MC-DLS-F locking sleeve</t>
  </si>
  <si>
    <t>MCDC-4-MP W/MC-DLS-F locking sleeve</t>
  </si>
  <si>
    <t>MINK-DSPL</t>
  </si>
  <si>
    <t>100211390-02-A</t>
  </si>
  <si>
    <t>MCIL-8-MP W/MC-DLS-F locking sleeve 24" cable whip</t>
  </si>
  <si>
    <t>15V Loads</t>
  </si>
  <si>
    <t>Amps Current @ 26V</t>
  </si>
  <si>
    <t>revised 2018 for new DSP&amp;L Sealites</t>
  </si>
  <si>
    <t>LSL-2050 Sealite</t>
  </si>
  <si>
    <t>micro, fan, stepper, netgear switch</t>
  </si>
  <si>
    <t>Science intruments inc. pumps</t>
  </si>
  <si>
    <t>AUV Bus Voltage vs i2MAP payload current</t>
  </si>
  <si>
    <t>Payload Watts</t>
  </si>
  <si>
    <t>Voltage Mean Reported from Batteries</t>
  </si>
  <si>
    <t>Measured Current</t>
  </si>
  <si>
    <t>Voltage Measured at Camera Board</t>
  </si>
  <si>
    <t>Calculated Power at Camera Board</t>
  </si>
  <si>
    <t>Voltage Measured at Shunt Resistor</t>
  </si>
  <si>
    <t>Measurement Resistor</t>
  </si>
  <si>
    <t>Voltage Measured at AUV Battery</t>
  </si>
  <si>
    <t>Battery out to Camera Brd Parasitic Resistance</t>
  </si>
  <si>
    <t>Battery cell to Battery out parasitic resistance</t>
  </si>
  <si>
    <t>Amps Current in Connector</t>
  </si>
  <si>
    <t>Voltage at camera brd</t>
  </si>
  <si>
    <t>red fill are extrapolated values from measured data</t>
  </si>
  <si>
    <t>AUV Hotel (Watts)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</si>
</sst>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right" vertical="center"/>
    </xf>
    <xf numFmtId="0" fontId="0" fillId="3" borderId="1" xfId="0" applyFill="1" applyBorder="1"/>
    <xf numFmtId="164" fontId="0" fillId="0" borderId="0" xfId="0" applyNumberFormat="1"/>
    <xf numFmtId="164" fontId="0" fillId="2" borderId="1" xfId="0" applyNumberFormat="1" applyFill="1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164" fontId="0" fillId="0" borderId="0" xfId="0" applyNumberFormat="1" applyFill="1" applyBorder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right"/>
    </xf>
    <xf numFmtId="164" fontId="1" fillId="2" borderId="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2" fontId="0" fillId="4" borderId="1" xfId="0" applyNumberFormat="1" applyFill="1" applyBorder="1"/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right"/>
    </xf>
    <xf numFmtId="165" fontId="0" fillId="4" borderId="1" xfId="0" applyNumberFormat="1" applyFill="1" applyBorder="1"/>
    <xf numFmtId="165" fontId="0" fillId="0" borderId="0" xfId="0" applyNumberFormat="1" applyAlignment="1">
      <alignment wrapText="1"/>
    </xf>
    <xf numFmtId="2" fontId="0" fillId="6" borderId="0" xfId="0" applyNumberFormat="1" applyFill="1" applyAlignment="1">
      <alignment wrapText="1"/>
    </xf>
    <xf numFmtId="165" fontId="0" fillId="6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2" fontId="0" fillId="5" borderId="0" xfId="0" applyNumberFormat="1" applyFill="1" applyAlignment="1">
      <alignment wrapText="1"/>
    </xf>
    <xf numFmtId="2" fontId="0" fillId="3" borderId="1" xfId="0" applyNumberFormat="1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080076347844923E-2"/>
          <c:y val="2.2448229703585679E-2"/>
          <c:w val="0.86825113610940452"/>
          <c:h val="0.87013485304100735"/>
        </c:manualLayout>
      </c:layout>
      <c:areaChart>
        <c:grouping val="stacked"/>
        <c:varyColors val="0"/>
        <c:ser>
          <c:idx val="0"/>
          <c:order val="0"/>
          <c:tx>
            <c:v>AUV System Energy 200W</c:v>
          </c:tx>
          <c:cat>
            <c:numRef>
              <c:f>PwrBudget!$B$25:$B$133</c:f>
              <c:numCache>
                <c:formatCode>General</c:formatCode>
                <c:ptCount val="10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</c:numCache>
            </c:numRef>
          </c:cat>
          <c:val>
            <c:numRef>
              <c:f>PwrBudget!$F$25:$F$133</c:f>
              <c:numCache>
                <c:formatCode>0.00</c:formatCode>
                <c:ptCount val="109"/>
                <c:pt idx="0">
                  <c:v>0</c:v>
                </c:pt>
                <c:pt idx="1">
                  <c:v>3.321931225998713E-2</c:v>
                </c:pt>
                <c:pt idx="2">
                  <c:v>6.643862451997426E-2</c:v>
                </c:pt>
                <c:pt idx="3">
                  <c:v>9.965793677996139E-2</c:v>
                </c:pt>
                <c:pt idx="4">
                  <c:v>0.13287724903994852</c:v>
                </c:pt>
                <c:pt idx="5">
                  <c:v>0.16609656129993564</c:v>
                </c:pt>
                <c:pt idx="6">
                  <c:v>0.19931587355992278</c:v>
                </c:pt>
                <c:pt idx="7">
                  <c:v>0.23253518581990992</c:v>
                </c:pt>
                <c:pt idx="8">
                  <c:v>0.26575449807989704</c:v>
                </c:pt>
                <c:pt idx="9">
                  <c:v>0.29897381033988413</c:v>
                </c:pt>
                <c:pt idx="10">
                  <c:v>0.33219312259987127</c:v>
                </c:pt>
                <c:pt idx="11">
                  <c:v>0.36541243485985841</c:v>
                </c:pt>
                <c:pt idx="12">
                  <c:v>0.39863174711984556</c:v>
                </c:pt>
                <c:pt idx="13">
                  <c:v>0.43185105937983265</c:v>
                </c:pt>
                <c:pt idx="14">
                  <c:v>0.46507037163981985</c:v>
                </c:pt>
                <c:pt idx="15">
                  <c:v>0.49828968389980693</c:v>
                </c:pt>
                <c:pt idx="16">
                  <c:v>0.53150899615979408</c:v>
                </c:pt>
                <c:pt idx="17">
                  <c:v>0.56472830841978128</c:v>
                </c:pt>
                <c:pt idx="18">
                  <c:v>0.59794762067976825</c:v>
                </c:pt>
                <c:pt idx="19">
                  <c:v>0.63116693293975534</c:v>
                </c:pt>
                <c:pt idx="20">
                  <c:v>0.66438624519974254</c:v>
                </c:pt>
                <c:pt idx="21">
                  <c:v>0.69760555745972974</c:v>
                </c:pt>
                <c:pt idx="22">
                  <c:v>0.73082486971971683</c:v>
                </c:pt>
                <c:pt idx="23">
                  <c:v>0.76404418197970403</c:v>
                </c:pt>
                <c:pt idx="24">
                  <c:v>0.79726349423969112</c:v>
                </c:pt>
                <c:pt idx="25">
                  <c:v>0.83048280649967832</c:v>
                </c:pt>
                <c:pt idx="26">
                  <c:v>0.86370211875966529</c:v>
                </c:pt>
                <c:pt idx="27">
                  <c:v>0.89692143101965249</c:v>
                </c:pt>
                <c:pt idx="28">
                  <c:v>0.93014074327963969</c:v>
                </c:pt>
                <c:pt idx="29">
                  <c:v>0.96336005553962678</c:v>
                </c:pt>
                <c:pt idx="30">
                  <c:v>0.99657936779961387</c:v>
                </c:pt>
                <c:pt idx="31">
                  <c:v>1.0297986800596011</c:v>
                </c:pt>
                <c:pt idx="32">
                  <c:v>1.0630179923195882</c:v>
                </c:pt>
                <c:pt idx="33">
                  <c:v>1.0962373045795752</c:v>
                </c:pt>
                <c:pt idx="34">
                  <c:v>1.1294566168395626</c:v>
                </c:pt>
                <c:pt idx="35">
                  <c:v>1.1626759290995494</c:v>
                </c:pt>
                <c:pt idx="36">
                  <c:v>1.1958952413595365</c:v>
                </c:pt>
                <c:pt idx="37">
                  <c:v>1.2291145536195238</c:v>
                </c:pt>
                <c:pt idx="38">
                  <c:v>1.2623338658795107</c:v>
                </c:pt>
                <c:pt idx="39">
                  <c:v>1.295553178139498</c:v>
                </c:pt>
                <c:pt idx="40">
                  <c:v>1.3287724903994851</c:v>
                </c:pt>
                <c:pt idx="41">
                  <c:v>1.3619918026594724</c:v>
                </c:pt>
                <c:pt idx="42">
                  <c:v>1.3952111149194595</c:v>
                </c:pt>
                <c:pt idx="43">
                  <c:v>1.4284304271794468</c:v>
                </c:pt>
                <c:pt idx="44">
                  <c:v>1.4616497394394337</c:v>
                </c:pt>
                <c:pt idx="45">
                  <c:v>1.494869051699421</c:v>
                </c:pt>
                <c:pt idx="46">
                  <c:v>1.5280883639594081</c:v>
                </c:pt>
                <c:pt idx="47">
                  <c:v>1.5613076762193949</c:v>
                </c:pt>
                <c:pt idx="48">
                  <c:v>1.5945269884793822</c:v>
                </c:pt>
                <c:pt idx="49">
                  <c:v>1.6277463007393691</c:v>
                </c:pt>
                <c:pt idx="50">
                  <c:v>1.6609656129993566</c:v>
                </c:pt>
                <c:pt idx="51">
                  <c:v>1.6941849252593435</c:v>
                </c:pt>
                <c:pt idx="52">
                  <c:v>1.7274042375193306</c:v>
                </c:pt>
                <c:pt idx="53">
                  <c:v>1.7606235497793179</c:v>
                </c:pt>
                <c:pt idx="54">
                  <c:v>1.793842862039305</c:v>
                </c:pt>
                <c:pt idx="55">
                  <c:v>1.8270621742992921</c:v>
                </c:pt>
                <c:pt idx="56">
                  <c:v>1.8602814865592794</c:v>
                </c:pt>
                <c:pt idx="57">
                  <c:v>1.8935007988192665</c:v>
                </c:pt>
                <c:pt idx="58">
                  <c:v>1.9267201110792536</c:v>
                </c:pt>
                <c:pt idx="59">
                  <c:v>1.9599394233392409</c:v>
                </c:pt>
                <c:pt idx="60">
                  <c:v>1.9931587355992277</c:v>
                </c:pt>
                <c:pt idx="61">
                  <c:v>2.0263780478592146</c:v>
                </c:pt>
                <c:pt idx="62">
                  <c:v>2.0595973601192021</c:v>
                </c:pt>
                <c:pt idx="63">
                  <c:v>2.0928166723791892</c:v>
                </c:pt>
                <c:pt idx="64">
                  <c:v>2.1260359846391763</c:v>
                </c:pt>
                <c:pt idx="65">
                  <c:v>2.1592552968991634</c:v>
                </c:pt>
                <c:pt idx="66">
                  <c:v>2.1924746091591505</c:v>
                </c:pt>
                <c:pt idx="67">
                  <c:v>2.2256939214191376</c:v>
                </c:pt>
                <c:pt idx="68">
                  <c:v>2.2589132336791251</c:v>
                </c:pt>
                <c:pt idx="69">
                  <c:v>2.2921325459391118</c:v>
                </c:pt>
                <c:pt idx="70">
                  <c:v>2.3253518581990988</c:v>
                </c:pt>
                <c:pt idx="71">
                  <c:v>2.3585711704590864</c:v>
                </c:pt>
                <c:pt idx="72">
                  <c:v>2.391790482719073</c:v>
                </c:pt>
                <c:pt idx="73">
                  <c:v>2.4250097949790601</c:v>
                </c:pt>
                <c:pt idx="74">
                  <c:v>2.4582291072390476</c:v>
                </c:pt>
                <c:pt idx="75">
                  <c:v>2.4914484194990347</c:v>
                </c:pt>
                <c:pt idx="76">
                  <c:v>2.5246677317590214</c:v>
                </c:pt>
                <c:pt idx="77">
                  <c:v>2.5578870440190089</c:v>
                </c:pt>
                <c:pt idx="78">
                  <c:v>2.591106356278996</c:v>
                </c:pt>
                <c:pt idx="79">
                  <c:v>2.6243256685389835</c:v>
                </c:pt>
                <c:pt idx="80">
                  <c:v>2.6575449807989702</c:v>
                </c:pt>
                <c:pt idx="81">
                  <c:v>2.6907642930589577</c:v>
                </c:pt>
                <c:pt idx="82">
                  <c:v>2.7239836053189448</c:v>
                </c:pt>
                <c:pt idx="83">
                  <c:v>2.7572029175789323</c:v>
                </c:pt>
                <c:pt idx="84">
                  <c:v>2.790422229838919</c:v>
                </c:pt>
                <c:pt idx="85">
                  <c:v>2.8236415420989061</c:v>
                </c:pt>
                <c:pt idx="86">
                  <c:v>2.8568608543588936</c:v>
                </c:pt>
                <c:pt idx="87">
                  <c:v>2.8900801666188802</c:v>
                </c:pt>
                <c:pt idx="88">
                  <c:v>2.9232994788788673</c:v>
                </c:pt>
                <c:pt idx="89">
                  <c:v>2.9565187911388549</c:v>
                </c:pt>
                <c:pt idx="90">
                  <c:v>2.9897381033988419</c:v>
                </c:pt>
                <c:pt idx="91">
                  <c:v>3.0229574156588286</c:v>
                </c:pt>
                <c:pt idx="92">
                  <c:v>3.0561767279188161</c:v>
                </c:pt>
                <c:pt idx="93">
                  <c:v>3.0893960401788032</c:v>
                </c:pt>
                <c:pt idx="94">
                  <c:v>3.1226153524387898</c:v>
                </c:pt>
                <c:pt idx="95">
                  <c:v>3.1558346646987774</c:v>
                </c:pt>
                <c:pt idx="96">
                  <c:v>3.1890539769587645</c:v>
                </c:pt>
                <c:pt idx="97">
                  <c:v>3.222273289218752</c:v>
                </c:pt>
                <c:pt idx="98">
                  <c:v>3.2554926014787382</c:v>
                </c:pt>
                <c:pt idx="99">
                  <c:v>3.2887119137387257</c:v>
                </c:pt>
                <c:pt idx="100">
                  <c:v>3.3219312259987133</c:v>
                </c:pt>
                <c:pt idx="101">
                  <c:v>3.3551505382586999</c:v>
                </c:pt>
                <c:pt idx="102">
                  <c:v>3.388369850518687</c:v>
                </c:pt>
                <c:pt idx="103">
                  <c:v>3.4215891627786745</c:v>
                </c:pt>
                <c:pt idx="104">
                  <c:v>3.4548084750386612</c:v>
                </c:pt>
                <c:pt idx="105">
                  <c:v>3.4880277872986487</c:v>
                </c:pt>
                <c:pt idx="106">
                  <c:v>3.5212470995586358</c:v>
                </c:pt>
                <c:pt idx="107">
                  <c:v>3.5544664118186224</c:v>
                </c:pt>
                <c:pt idx="108">
                  <c:v>3.58768572407861</c:v>
                </c:pt>
              </c:numCache>
            </c:numRef>
          </c:val>
        </c:ser>
        <c:ser>
          <c:idx val="4"/>
          <c:order val="1"/>
          <c:tx>
            <c:v>i2MAP Camera System Energy 416W</c:v>
          </c:tx>
          <c:spPr>
            <a:ln w="25400">
              <a:noFill/>
            </a:ln>
          </c:spPr>
          <c:cat>
            <c:numRef>
              <c:f>PwrBudget!$B$25:$B$133</c:f>
              <c:numCache>
                <c:formatCode>General</c:formatCode>
                <c:ptCount val="10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</c:numCache>
            </c:numRef>
          </c:cat>
          <c:val>
            <c:numRef>
              <c:f>PwrBudget!$H$25:$H$133</c:f>
              <c:numCache>
                <c:formatCode>0.00</c:formatCode>
                <c:ptCount val="109"/>
                <c:pt idx="0">
                  <c:v>0</c:v>
                </c:pt>
                <c:pt idx="1">
                  <c:v>6.9375000000000006E-2</c:v>
                </c:pt>
                <c:pt idx="2">
                  <c:v>0.13875000000000001</c:v>
                </c:pt>
                <c:pt idx="3">
                  <c:v>0.208125</c:v>
                </c:pt>
                <c:pt idx="4">
                  <c:v>0.27750000000000002</c:v>
                </c:pt>
                <c:pt idx="5">
                  <c:v>0.34687499999999999</c:v>
                </c:pt>
                <c:pt idx="6">
                  <c:v>0.41625000000000001</c:v>
                </c:pt>
                <c:pt idx="7">
                  <c:v>0.48562500000000008</c:v>
                </c:pt>
                <c:pt idx="8">
                  <c:v>0.55500000000000005</c:v>
                </c:pt>
                <c:pt idx="9">
                  <c:v>0.62437500000000001</c:v>
                </c:pt>
                <c:pt idx="10">
                  <c:v>0.69374999999999998</c:v>
                </c:pt>
                <c:pt idx="11">
                  <c:v>0.76312500000000005</c:v>
                </c:pt>
                <c:pt idx="12">
                  <c:v>0.83250000000000002</c:v>
                </c:pt>
                <c:pt idx="13">
                  <c:v>0.90187499999999987</c:v>
                </c:pt>
                <c:pt idx="14">
                  <c:v>0.97125000000000017</c:v>
                </c:pt>
                <c:pt idx="15">
                  <c:v>1.0406249999999999</c:v>
                </c:pt>
                <c:pt idx="16">
                  <c:v>1.1100000000000001</c:v>
                </c:pt>
                <c:pt idx="17">
                  <c:v>1.1793750000000001</c:v>
                </c:pt>
                <c:pt idx="18">
                  <c:v>1.24875</c:v>
                </c:pt>
                <c:pt idx="19">
                  <c:v>1.318125</c:v>
                </c:pt>
                <c:pt idx="20">
                  <c:v>1.3875</c:v>
                </c:pt>
                <c:pt idx="21">
                  <c:v>1.4568749999999999</c:v>
                </c:pt>
                <c:pt idx="22">
                  <c:v>1.5262500000000001</c:v>
                </c:pt>
                <c:pt idx="23">
                  <c:v>1.5956250000000001</c:v>
                </c:pt>
                <c:pt idx="24">
                  <c:v>1.665</c:v>
                </c:pt>
                <c:pt idx="25">
                  <c:v>1.7343750000000002</c:v>
                </c:pt>
                <c:pt idx="26">
                  <c:v>1.8037499999999997</c:v>
                </c:pt>
                <c:pt idx="27">
                  <c:v>1.8731249999999999</c:v>
                </c:pt>
                <c:pt idx="28">
                  <c:v>1.9425000000000003</c:v>
                </c:pt>
                <c:pt idx="29">
                  <c:v>2.0118749999999999</c:v>
                </c:pt>
                <c:pt idx="30">
                  <c:v>2.0812499999999998</c:v>
                </c:pt>
                <c:pt idx="31">
                  <c:v>2.1506249999999998</c:v>
                </c:pt>
                <c:pt idx="32">
                  <c:v>2.2200000000000002</c:v>
                </c:pt>
                <c:pt idx="33">
                  <c:v>2.2893750000000002</c:v>
                </c:pt>
                <c:pt idx="34">
                  <c:v>2.3587500000000001</c:v>
                </c:pt>
                <c:pt idx="35">
                  <c:v>2.4281250000000001</c:v>
                </c:pt>
                <c:pt idx="36">
                  <c:v>2.4975000000000001</c:v>
                </c:pt>
                <c:pt idx="37">
                  <c:v>2.566875</c:v>
                </c:pt>
                <c:pt idx="38">
                  <c:v>2.63625</c:v>
                </c:pt>
                <c:pt idx="39">
                  <c:v>2.7056249999999999</c:v>
                </c:pt>
                <c:pt idx="40">
                  <c:v>2.7749999999999999</c:v>
                </c:pt>
                <c:pt idx="41">
                  <c:v>2.8443749999999999</c:v>
                </c:pt>
                <c:pt idx="42">
                  <c:v>2.9137499999999998</c:v>
                </c:pt>
                <c:pt idx="43">
                  <c:v>2.9831249999999998</c:v>
                </c:pt>
                <c:pt idx="44">
                  <c:v>3.0525000000000002</c:v>
                </c:pt>
                <c:pt idx="45">
                  <c:v>3.1218750000000002</c:v>
                </c:pt>
                <c:pt idx="46">
                  <c:v>3.1912500000000001</c:v>
                </c:pt>
                <c:pt idx="47">
                  <c:v>3.2606250000000001</c:v>
                </c:pt>
                <c:pt idx="48">
                  <c:v>3.33</c:v>
                </c:pt>
                <c:pt idx="49">
                  <c:v>3.3993749999999996</c:v>
                </c:pt>
                <c:pt idx="50">
                  <c:v>3.4687500000000004</c:v>
                </c:pt>
                <c:pt idx="51">
                  <c:v>3.538125</c:v>
                </c:pt>
                <c:pt idx="52">
                  <c:v>3.6074999999999995</c:v>
                </c:pt>
                <c:pt idx="53">
                  <c:v>3.6768750000000003</c:v>
                </c:pt>
                <c:pt idx="54">
                  <c:v>3.7462499999999999</c:v>
                </c:pt>
                <c:pt idx="55">
                  <c:v>3.8156249999999994</c:v>
                </c:pt>
                <c:pt idx="56">
                  <c:v>3.8850000000000007</c:v>
                </c:pt>
                <c:pt idx="57">
                  <c:v>3.9543750000000002</c:v>
                </c:pt>
                <c:pt idx="58">
                  <c:v>4.0237499999999997</c:v>
                </c:pt>
                <c:pt idx="59">
                  <c:v>4.0931250000000006</c:v>
                </c:pt>
                <c:pt idx="60">
                  <c:v>4.1624999999999996</c:v>
                </c:pt>
                <c:pt idx="61">
                  <c:v>4.2318749999999996</c:v>
                </c:pt>
                <c:pt idx="62">
                  <c:v>4.3012499999999996</c:v>
                </c:pt>
                <c:pt idx="63">
                  <c:v>4.3706250000000004</c:v>
                </c:pt>
                <c:pt idx="64">
                  <c:v>4.4400000000000004</c:v>
                </c:pt>
                <c:pt idx="65">
                  <c:v>4.5093750000000004</c:v>
                </c:pt>
                <c:pt idx="66">
                  <c:v>4.5787500000000003</c:v>
                </c:pt>
                <c:pt idx="67">
                  <c:v>4.6481250000000003</c:v>
                </c:pt>
                <c:pt idx="68">
                  <c:v>4.7175000000000002</c:v>
                </c:pt>
                <c:pt idx="69">
                  <c:v>4.7868750000000002</c:v>
                </c:pt>
                <c:pt idx="70">
                  <c:v>4.8562500000000002</c:v>
                </c:pt>
                <c:pt idx="71">
                  <c:v>4.9256250000000001</c:v>
                </c:pt>
                <c:pt idx="72">
                  <c:v>4.9950000000000001</c:v>
                </c:pt>
                <c:pt idx="73">
                  <c:v>5.0643750000000001</c:v>
                </c:pt>
                <c:pt idx="74">
                  <c:v>5.13375</c:v>
                </c:pt>
                <c:pt idx="75">
                  <c:v>5.203125</c:v>
                </c:pt>
                <c:pt idx="76">
                  <c:v>5.2725</c:v>
                </c:pt>
                <c:pt idx="77">
                  <c:v>5.3418749999999999</c:v>
                </c:pt>
                <c:pt idx="78">
                  <c:v>5.4112499999999999</c:v>
                </c:pt>
                <c:pt idx="79">
                  <c:v>5.4806249999999999</c:v>
                </c:pt>
                <c:pt idx="80">
                  <c:v>5.55</c:v>
                </c:pt>
                <c:pt idx="81">
                  <c:v>5.6193749999999998</c:v>
                </c:pt>
                <c:pt idx="82">
                  <c:v>5.6887499999999998</c:v>
                </c:pt>
                <c:pt idx="83">
                  <c:v>5.7581249999999997</c:v>
                </c:pt>
                <c:pt idx="84">
                  <c:v>5.8274999999999997</c:v>
                </c:pt>
                <c:pt idx="85">
                  <c:v>5.8968749999999996</c:v>
                </c:pt>
                <c:pt idx="86">
                  <c:v>5.9662499999999996</c:v>
                </c:pt>
                <c:pt idx="87">
                  <c:v>6.0356249999999996</c:v>
                </c:pt>
                <c:pt idx="88">
                  <c:v>6.1050000000000004</c:v>
                </c:pt>
                <c:pt idx="89">
                  <c:v>6.1743750000000004</c:v>
                </c:pt>
                <c:pt idx="90">
                  <c:v>6.2437500000000004</c:v>
                </c:pt>
                <c:pt idx="91">
                  <c:v>6.3131250000000003</c:v>
                </c:pt>
                <c:pt idx="92">
                  <c:v>6.3825000000000003</c:v>
                </c:pt>
                <c:pt idx="93">
                  <c:v>6.4518750000000002</c:v>
                </c:pt>
                <c:pt idx="94">
                  <c:v>6.5212500000000002</c:v>
                </c:pt>
                <c:pt idx="95">
                  <c:v>6.5906250000000002</c:v>
                </c:pt>
                <c:pt idx="96">
                  <c:v>6.66</c:v>
                </c:pt>
                <c:pt idx="97">
                  <c:v>6.729375000000001</c:v>
                </c:pt>
                <c:pt idx="98">
                  <c:v>6.7987499999999992</c:v>
                </c:pt>
                <c:pt idx="99">
                  <c:v>6.868125</c:v>
                </c:pt>
                <c:pt idx="100">
                  <c:v>6.9375000000000009</c:v>
                </c:pt>
                <c:pt idx="101">
                  <c:v>7.0068749999999991</c:v>
                </c:pt>
                <c:pt idx="102">
                  <c:v>7.0762499999999999</c:v>
                </c:pt>
                <c:pt idx="103">
                  <c:v>7.1456250000000008</c:v>
                </c:pt>
                <c:pt idx="104">
                  <c:v>7.214999999999999</c:v>
                </c:pt>
                <c:pt idx="105">
                  <c:v>7.2843749999999998</c:v>
                </c:pt>
                <c:pt idx="106">
                  <c:v>7.3537500000000007</c:v>
                </c:pt>
                <c:pt idx="107">
                  <c:v>7.4231249999999989</c:v>
                </c:pt>
                <c:pt idx="108">
                  <c:v>7.4924999999999997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641920"/>
        <c:axId val="457956536"/>
      </c:areaChart>
      <c:catAx>
        <c:axId val="45564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Minutes of AUV Operation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2700000"/>
          <a:lstStyle/>
          <a:p>
            <a:pPr>
              <a:defRPr sz="1200"/>
            </a:pPr>
            <a:endParaRPr lang="en-US"/>
          </a:p>
        </c:txPr>
        <c:crossAx val="457956536"/>
        <c:crosses val="autoZero"/>
        <c:auto val="1"/>
        <c:lblAlgn val="ctr"/>
        <c:lblOffset val="100"/>
        <c:noMultiLvlLbl val="0"/>
      </c:catAx>
      <c:valAx>
        <c:axId val="457956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KiloWatt Hours of Energy (kWhr)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out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455641920"/>
        <c:crosses val="autoZero"/>
        <c:crossBetween val="midCat"/>
        <c:majorUnit val="1"/>
        <c:minorUnit val="0.5"/>
      </c:valAx>
    </c:plotArea>
    <c:legend>
      <c:legendPos val="r"/>
      <c:layout>
        <c:manualLayout>
          <c:xMode val="edge"/>
          <c:yMode val="edge"/>
          <c:x val="0.32562231987726886"/>
          <c:y val="0.11765123716331576"/>
          <c:w val="0.43842140417881392"/>
          <c:h val="7.9189544431580675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topLeftCell="B1" workbookViewId="0">
      <selection activeCell="D3" sqref="D3"/>
    </sheetView>
  </sheetViews>
  <sheetFormatPr defaultRowHeight="14.4" x14ac:dyDescent="0.3"/>
  <cols>
    <col min="1" max="1" width="41.77734375" customWidth="1"/>
    <col min="2" max="2" width="15.109375" customWidth="1"/>
    <col min="3" max="3" width="16.5546875" customWidth="1"/>
    <col min="4" max="4" width="16.44140625" customWidth="1"/>
    <col min="5" max="5" width="12.88671875" customWidth="1"/>
    <col min="6" max="6" width="11.77734375" customWidth="1"/>
    <col min="7" max="7" width="12.88671875" customWidth="1"/>
    <col min="8" max="8" width="8.88671875" customWidth="1"/>
    <col min="9" max="9" width="12.33203125" customWidth="1"/>
  </cols>
  <sheetData>
    <row r="1" spans="1:8" x14ac:dyDescent="0.3">
      <c r="B1" t="s">
        <v>0</v>
      </c>
    </row>
    <row r="2" spans="1:8" s="2" customFormat="1" ht="43.2" x14ac:dyDescent="0.3">
      <c r="B2" s="2" t="s">
        <v>4</v>
      </c>
      <c r="C2" s="2" t="s">
        <v>2</v>
      </c>
      <c r="D2" s="2" t="s">
        <v>96</v>
      </c>
      <c r="E2" s="2" t="s">
        <v>5</v>
      </c>
      <c r="F2" s="2" t="s">
        <v>27</v>
      </c>
    </row>
    <row r="3" spans="1:8" x14ac:dyDescent="0.3">
      <c r="B3">
        <v>0.5</v>
      </c>
      <c r="C3" s="1">
        <f t="shared" ref="C3:C8" si="0">B3/1.943</f>
        <v>0.2573340195573855</v>
      </c>
      <c r="D3">
        <v>157</v>
      </c>
      <c r="E3" s="1">
        <f t="shared" ref="E3:E8" si="1">38.8*(C3^3)</f>
        <v>0.66118552437379341</v>
      </c>
      <c r="F3" s="1">
        <f t="shared" ref="F3:F8" si="2">D3+E3</f>
        <v>157.66118552437379</v>
      </c>
    </row>
    <row r="4" spans="1:8" x14ac:dyDescent="0.3">
      <c r="B4">
        <v>1</v>
      </c>
      <c r="C4" s="1">
        <f t="shared" si="0"/>
        <v>0.51466803911477099</v>
      </c>
      <c r="D4">
        <v>157</v>
      </c>
      <c r="E4" s="1">
        <f t="shared" si="1"/>
        <v>5.2894841949903473</v>
      </c>
      <c r="F4" s="1">
        <f t="shared" si="2"/>
        <v>162.28948419499034</v>
      </c>
    </row>
    <row r="5" spans="1:8" x14ac:dyDescent="0.3">
      <c r="B5">
        <v>1.5</v>
      </c>
      <c r="C5" s="1">
        <f t="shared" si="0"/>
        <v>0.77200205867215643</v>
      </c>
      <c r="D5">
        <v>157</v>
      </c>
      <c r="E5" s="1">
        <f t="shared" si="1"/>
        <v>17.852009158092422</v>
      </c>
      <c r="F5" s="1">
        <f t="shared" si="2"/>
        <v>174.85200915809241</v>
      </c>
    </row>
    <row r="6" spans="1:8" x14ac:dyDescent="0.3">
      <c r="B6">
        <v>2</v>
      </c>
      <c r="C6" s="1">
        <f t="shared" si="0"/>
        <v>1.029336078229542</v>
      </c>
      <c r="D6">
        <v>157</v>
      </c>
      <c r="E6" s="1">
        <f t="shared" si="1"/>
        <v>42.315873559922778</v>
      </c>
      <c r="F6" s="1">
        <f t="shared" si="2"/>
        <v>199.31587355992278</v>
      </c>
    </row>
    <row r="7" spans="1:8" x14ac:dyDescent="0.3">
      <c r="B7">
        <v>2.5</v>
      </c>
      <c r="C7" s="1">
        <f t="shared" si="0"/>
        <v>1.2866700977869274</v>
      </c>
      <c r="D7">
        <v>157</v>
      </c>
      <c r="E7" s="1">
        <f t="shared" si="1"/>
        <v>82.648190546724166</v>
      </c>
      <c r="F7" s="1">
        <f t="shared" si="2"/>
        <v>239.64819054672415</v>
      </c>
    </row>
    <row r="8" spans="1:8" x14ac:dyDescent="0.3">
      <c r="B8">
        <v>3</v>
      </c>
      <c r="C8" s="1">
        <f t="shared" si="0"/>
        <v>1.5440041173443129</v>
      </c>
      <c r="D8">
        <v>157</v>
      </c>
      <c r="E8" s="1">
        <f t="shared" si="1"/>
        <v>142.81607326473937</v>
      </c>
      <c r="F8" s="1">
        <f t="shared" si="2"/>
        <v>299.81607326473937</v>
      </c>
    </row>
    <row r="10" spans="1:8" ht="31.2" customHeight="1" thickBot="1" x14ac:dyDescent="0.35">
      <c r="A10" t="s">
        <v>9</v>
      </c>
      <c r="B10" t="s">
        <v>10</v>
      </c>
      <c r="C10" t="s">
        <v>11</v>
      </c>
      <c r="D10" s="35" t="s">
        <v>30</v>
      </c>
      <c r="E10" s="35"/>
      <c r="F10" t="s">
        <v>32</v>
      </c>
      <c r="G10" t="s">
        <v>76</v>
      </c>
      <c r="H10" t="s">
        <v>31</v>
      </c>
    </row>
    <row r="11" spans="1:8" ht="15" thickBot="1" x14ac:dyDescent="0.35">
      <c r="A11" t="s">
        <v>12</v>
      </c>
      <c r="B11" s="3">
        <v>13.8</v>
      </c>
      <c r="C11" t="s">
        <v>13</v>
      </c>
      <c r="D11" t="s">
        <v>24</v>
      </c>
      <c r="E11">
        <v>4</v>
      </c>
      <c r="F11" s="9">
        <v>80</v>
      </c>
      <c r="G11" s="10"/>
      <c r="H11" s="10">
        <f>E11*F11</f>
        <v>320</v>
      </c>
    </row>
    <row r="12" spans="1:8" ht="15" thickBot="1" x14ac:dyDescent="0.35">
      <c r="A12" t="s">
        <v>15</v>
      </c>
      <c r="B12" s="3">
        <v>157</v>
      </c>
      <c r="C12" t="s">
        <v>16</v>
      </c>
      <c r="D12" t="s">
        <v>39</v>
      </c>
      <c r="E12">
        <v>1</v>
      </c>
      <c r="F12" s="9">
        <v>12</v>
      </c>
      <c r="G12" s="10">
        <v>12</v>
      </c>
      <c r="H12" s="10"/>
    </row>
    <row r="13" spans="1:8" ht="15" thickBot="1" x14ac:dyDescent="0.35">
      <c r="A13" t="s">
        <v>17</v>
      </c>
      <c r="B13" s="4">
        <f>C6</f>
        <v>1.029336078229542</v>
      </c>
      <c r="C13" t="s">
        <v>18</v>
      </c>
      <c r="D13" t="s">
        <v>23</v>
      </c>
      <c r="E13">
        <v>1</v>
      </c>
      <c r="F13" s="9">
        <v>24</v>
      </c>
      <c r="G13" s="10">
        <f t="shared" ref="G13:G18" si="3">F13</f>
        <v>24</v>
      </c>
      <c r="H13" s="10"/>
    </row>
    <row r="14" spans="1:8" ht="15" thickBot="1" x14ac:dyDescent="0.35">
      <c r="A14" t="s">
        <v>21</v>
      </c>
      <c r="B14" s="8">
        <f>H21</f>
        <v>416.25</v>
      </c>
      <c r="C14" t="s">
        <v>16</v>
      </c>
      <c r="D14" t="s">
        <v>38</v>
      </c>
      <c r="E14">
        <v>1</v>
      </c>
      <c r="F14" s="9">
        <v>35.5</v>
      </c>
      <c r="G14" s="10">
        <f t="shared" si="3"/>
        <v>35.5</v>
      </c>
      <c r="H14" s="10"/>
    </row>
    <row r="15" spans="1:8" x14ac:dyDescent="0.3">
      <c r="D15" t="s">
        <v>36</v>
      </c>
      <c r="E15">
        <v>1</v>
      </c>
      <c r="F15" s="9">
        <v>2.7</v>
      </c>
      <c r="G15" s="10">
        <f t="shared" si="3"/>
        <v>2.7</v>
      </c>
      <c r="H15" s="10"/>
    </row>
    <row r="16" spans="1:8" x14ac:dyDescent="0.3">
      <c r="D16" t="s">
        <v>25</v>
      </c>
      <c r="E16">
        <v>1</v>
      </c>
      <c r="F16" s="9">
        <v>0.5</v>
      </c>
      <c r="G16" s="10">
        <f t="shared" si="3"/>
        <v>0.5</v>
      </c>
      <c r="H16" s="10"/>
    </row>
    <row r="17" spans="2:10" x14ac:dyDescent="0.3">
      <c r="D17" t="s">
        <v>37</v>
      </c>
      <c r="E17">
        <v>1</v>
      </c>
      <c r="F17" s="9">
        <v>5</v>
      </c>
      <c r="G17" s="10">
        <v>5</v>
      </c>
      <c r="H17" s="10"/>
    </row>
    <row r="18" spans="2:10" ht="15" thickBot="1" x14ac:dyDescent="0.35">
      <c r="D18" t="s">
        <v>29</v>
      </c>
      <c r="E18">
        <v>1</v>
      </c>
      <c r="F18" s="9">
        <v>5</v>
      </c>
      <c r="G18" s="11">
        <f t="shared" si="3"/>
        <v>5</v>
      </c>
      <c r="H18" s="11"/>
    </row>
    <row r="19" spans="2:10" ht="15" thickBot="1" x14ac:dyDescent="0.35">
      <c r="F19" s="5" t="s">
        <v>35</v>
      </c>
      <c r="G19" s="6">
        <f>SUM(G11:G18)</f>
        <v>84.7</v>
      </c>
      <c r="H19" s="6">
        <f>SUM(H11:H18)</f>
        <v>320</v>
      </c>
      <c r="I19" s="14">
        <f>SUM(G13,G14,G16,G12)</f>
        <v>72</v>
      </c>
      <c r="J19" t="s">
        <v>40</v>
      </c>
    </row>
    <row r="20" spans="2:10" ht="15" thickBot="1" x14ac:dyDescent="0.35">
      <c r="F20" s="5" t="s">
        <v>34</v>
      </c>
      <c r="G20" s="18">
        <v>88</v>
      </c>
      <c r="H20" s="8">
        <f>100/G20*G19</f>
        <v>96.250000000000014</v>
      </c>
    </row>
    <row r="21" spans="2:10" ht="15" thickBot="1" x14ac:dyDescent="0.35">
      <c r="G21" t="s">
        <v>33</v>
      </c>
      <c r="H21" s="19">
        <f>SUM(H19:H20)</f>
        <v>416.25</v>
      </c>
      <c r="I21" s="13">
        <f>H21/26</f>
        <v>16.009615384615383</v>
      </c>
      <c r="J21" t="s">
        <v>77</v>
      </c>
    </row>
    <row r="22" spans="2:10" x14ac:dyDescent="0.3">
      <c r="H22" s="12"/>
    </row>
    <row r="24" spans="2:10" s="2" customFormat="1" ht="43.2" x14ac:dyDescent="0.3">
      <c r="B24" s="2" t="s">
        <v>7</v>
      </c>
      <c r="C24" s="2" t="s">
        <v>6</v>
      </c>
      <c r="D24" s="2" t="s">
        <v>8</v>
      </c>
      <c r="E24" s="2" t="s">
        <v>19</v>
      </c>
      <c r="F24" s="2" t="s">
        <v>20</v>
      </c>
      <c r="G24" s="2" t="s">
        <v>28</v>
      </c>
      <c r="H24" s="2" t="s">
        <v>26</v>
      </c>
      <c r="I24" s="2" t="s">
        <v>22</v>
      </c>
    </row>
    <row r="25" spans="2:10" x14ac:dyDescent="0.3">
      <c r="B25">
        <v>0</v>
      </c>
      <c r="C25">
        <f>$B$12</f>
        <v>157</v>
      </c>
      <c r="D25" s="1">
        <f>38.8*($B$13^3)</f>
        <v>42.315873559922778</v>
      </c>
      <c r="E25" s="1">
        <f>C25+D25</f>
        <v>199.31587355992278</v>
      </c>
      <c r="F25" s="1">
        <f>((B25/60)*E25)/1000</f>
        <v>0</v>
      </c>
      <c r="G25" s="7">
        <f>$B$14</f>
        <v>416.25</v>
      </c>
      <c r="H25" s="1">
        <f>(G25*(B25/60))/1000</f>
        <v>0</v>
      </c>
      <c r="I25" s="1">
        <f>F25+H25</f>
        <v>0</v>
      </c>
    </row>
    <row r="26" spans="2:10" x14ac:dyDescent="0.3">
      <c r="B26">
        <v>10</v>
      </c>
      <c r="C26">
        <f t="shared" ref="C26:C89" si="4">$B$12</f>
        <v>157</v>
      </c>
      <c r="D26" s="1">
        <f t="shared" ref="D26:D89" si="5">38.8*($B$13^3)</f>
        <v>42.315873559922778</v>
      </c>
      <c r="E26" s="1">
        <f t="shared" ref="E26:E61" si="6">C26+D26</f>
        <v>199.31587355992278</v>
      </c>
      <c r="F26" s="1">
        <f t="shared" ref="F26:F61" si="7">((B26/60)*E26)/1000</f>
        <v>3.321931225998713E-2</v>
      </c>
      <c r="G26" s="7">
        <f t="shared" ref="G26:G89" si="8">$B$14</f>
        <v>416.25</v>
      </c>
      <c r="H26" s="1">
        <f t="shared" ref="H26:H89" si="9">(G26*(B26/60))/1000</f>
        <v>6.9375000000000006E-2</v>
      </c>
      <c r="I26" s="1">
        <f t="shared" ref="I26:I89" si="10">F26+H26</f>
        <v>0.10259431225998714</v>
      </c>
    </row>
    <row r="27" spans="2:10" x14ac:dyDescent="0.3">
      <c r="B27">
        <v>20</v>
      </c>
      <c r="C27">
        <f t="shared" si="4"/>
        <v>157</v>
      </c>
      <c r="D27" s="1">
        <f t="shared" si="5"/>
        <v>42.315873559922778</v>
      </c>
      <c r="E27" s="1">
        <f t="shared" si="6"/>
        <v>199.31587355992278</v>
      </c>
      <c r="F27" s="1">
        <f t="shared" si="7"/>
        <v>6.643862451997426E-2</v>
      </c>
      <c r="G27" s="7">
        <f t="shared" si="8"/>
        <v>416.25</v>
      </c>
      <c r="H27" s="1">
        <f t="shared" si="9"/>
        <v>0.13875000000000001</v>
      </c>
      <c r="I27" s="1">
        <f t="shared" si="10"/>
        <v>0.20518862451997427</v>
      </c>
    </row>
    <row r="28" spans="2:10" x14ac:dyDescent="0.3">
      <c r="B28">
        <v>30</v>
      </c>
      <c r="C28">
        <f t="shared" si="4"/>
        <v>157</v>
      </c>
      <c r="D28" s="1">
        <f t="shared" si="5"/>
        <v>42.315873559922778</v>
      </c>
      <c r="E28" s="1">
        <f t="shared" si="6"/>
        <v>199.31587355992278</v>
      </c>
      <c r="F28" s="1">
        <f t="shared" si="7"/>
        <v>9.965793677996139E-2</v>
      </c>
      <c r="G28" s="7">
        <f t="shared" si="8"/>
        <v>416.25</v>
      </c>
      <c r="H28" s="1">
        <f t="shared" si="9"/>
        <v>0.208125</v>
      </c>
      <c r="I28" s="1">
        <f t="shared" si="10"/>
        <v>0.30778293677996138</v>
      </c>
    </row>
    <row r="29" spans="2:10" x14ac:dyDescent="0.3">
      <c r="B29">
        <v>40</v>
      </c>
      <c r="C29">
        <f t="shared" si="4"/>
        <v>157</v>
      </c>
      <c r="D29" s="1">
        <f t="shared" si="5"/>
        <v>42.315873559922778</v>
      </c>
      <c r="E29" s="1">
        <f t="shared" si="6"/>
        <v>199.31587355992278</v>
      </c>
      <c r="F29" s="1">
        <f t="shared" si="7"/>
        <v>0.13287724903994852</v>
      </c>
      <c r="G29" s="7">
        <f t="shared" si="8"/>
        <v>416.25</v>
      </c>
      <c r="H29" s="1">
        <f t="shared" si="9"/>
        <v>0.27750000000000002</v>
      </c>
      <c r="I29" s="1">
        <f t="shared" si="10"/>
        <v>0.41037724903994854</v>
      </c>
    </row>
    <row r="30" spans="2:10" x14ac:dyDescent="0.3">
      <c r="B30">
        <v>50</v>
      </c>
      <c r="C30">
        <f t="shared" si="4"/>
        <v>157</v>
      </c>
      <c r="D30" s="1">
        <f t="shared" si="5"/>
        <v>42.315873559922778</v>
      </c>
      <c r="E30" s="1">
        <f t="shared" si="6"/>
        <v>199.31587355992278</v>
      </c>
      <c r="F30" s="1">
        <f t="shared" si="7"/>
        <v>0.16609656129993564</v>
      </c>
      <c r="G30" s="7">
        <f t="shared" si="8"/>
        <v>416.25</v>
      </c>
      <c r="H30" s="1">
        <f t="shared" si="9"/>
        <v>0.34687499999999999</v>
      </c>
      <c r="I30" s="1">
        <f t="shared" si="10"/>
        <v>0.5129715612999356</v>
      </c>
    </row>
    <row r="31" spans="2:10" x14ac:dyDescent="0.3">
      <c r="B31">
        <v>60</v>
      </c>
      <c r="C31">
        <f t="shared" si="4"/>
        <v>157</v>
      </c>
      <c r="D31" s="1">
        <f t="shared" si="5"/>
        <v>42.315873559922778</v>
      </c>
      <c r="E31" s="1">
        <f t="shared" si="6"/>
        <v>199.31587355992278</v>
      </c>
      <c r="F31" s="1">
        <f t="shared" si="7"/>
        <v>0.19931587355992278</v>
      </c>
      <c r="G31" s="7">
        <f t="shared" si="8"/>
        <v>416.25</v>
      </c>
      <c r="H31" s="1">
        <f t="shared" si="9"/>
        <v>0.41625000000000001</v>
      </c>
      <c r="I31" s="1">
        <f t="shared" si="10"/>
        <v>0.61556587355992276</v>
      </c>
    </row>
    <row r="32" spans="2:10" x14ac:dyDescent="0.3">
      <c r="B32">
        <v>70</v>
      </c>
      <c r="C32">
        <f t="shared" si="4"/>
        <v>157</v>
      </c>
      <c r="D32" s="1">
        <f t="shared" si="5"/>
        <v>42.315873559922778</v>
      </c>
      <c r="E32" s="1">
        <f t="shared" si="6"/>
        <v>199.31587355992278</v>
      </c>
      <c r="F32" s="1">
        <f t="shared" si="7"/>
        <v>0.23253518581990992</v>
      </c>
      <c r="G32" s="7">
        <f t="shared" si="8"/>
        <v>416.25</v>
      </c>
      <c r="H32" s="1">
        <f t="shared" si="9"/>
        <v>0.48562500000000008</v>
      </c>
      <c r="I32" s="1">
        <f t="shared" si="10"/>
        <v>0.71816018581991004</v>
      </c>
    </row>
    <row r="33" spans="1:9" x14ac:dyDescent="0.3">
      <c r="B33">
        <v>80</v>
      </c>
      <c r="C33">
        <f t="shared" si="4"/>
        <v>157</v>
      </c>
      <c r="D33" s="1">
        <f t="shared" si="5"/>
        <v>42.315873559922778</v>
      </c>
      <c r="E33" s="1">
        <f t="shared" si="6"/>
        <v>199.31587355992278</v>
      </c>
      <c r="F33" s="1">
        <f t="shared" si="7"/>
        <v>0.26575449807989704</v>
      </c>
      <c r="G33" s="7">
        <f t="shared" si="8"/>
        <v>416.25</v>
      </c>
      <c r="H33" s="1">
        <f t="shared" si="9"/>
        <v>0.55500000000000005</v>
      </c>
      <c r="I33" s="1">
        <f t="shared" si="10"/>
        <v>0.82075449807989709</v>
      </c>
    </row>
    <row r="34" spans="1:9" x14ac:dyDescent="0.3">
      <c r="B34">
        <v>90</v>
      </c>
      <c r="C34">
        <f t="shared" si="4"/>
        <v>157</v>
      </c>
      <c r="D34" s="1">
        <f t="shared" si="5"/>
        <v>42.315873559922778</v>
      </c>
      <c r="E34" s="1">
        <f t="shared" si="6"/>
        <v>199.31587355992278</v>
      </c>
      <c r="F34" s="1">
        <f t="shared" si="7"/>
        <v>0.29897381033988413</v>
      </c>
      <c r="G34" s="7">
        <f t="shared" si="8"/>
        <v>416.25</v>
      </c>
      <c r="H34" s="1">
        <f t="shared" si="9"/>
        <v>0.62437500000000001</v>
      </c>
      <c r="I34" s="1">
        <f t="shared" si="10"/>
        <v>0.92334881033988414</v>
      </c>
    </row>
    <row r="35" spans="1:9" x14ac:dyDescent="0.3">
      <c r="B35">
        <v>100</v>
      </c>
      <c r="C35">
        <f t="shared" si="4"/>
        <v>157</v>
      </c>
      <c r="D35" s="1">
        <f t="shared" si="5"/>
        <v>42.315873559922778</v>
      </c>
      <c r="E35" s="1">
        <f t="shared" si="6"/>
        <v>199.31587355992278</v>
      </c>
      <c r="F35" s="1">
        <f t="shared" si="7"/>
        <v>0.33219312259987127</v>
      </c>
      <c r="G35" s="7">
        <f t="shared" si="8"/>
        <v>416.25</v>
      </c>
      <c r="H35" s="1">
        <f t="shared" si="9"/>
        <v>0.69374999999999998</v>
      </c>
      <c r="I35" s="1">
        <f t="shared" si="10"/>
        <v>1.0259431225998712</v>
      </c>
    </row>
    <row r="36" spans="1:9" x14ac:dyDescent="0.3">
      <c r="B36">
        <v>110</v>
      </c>
      <c r="C36">
        <f t="shared" si="4"/>
        <v>157</v>
      </c>
      <c r="D36" s="1">
        <f t="shared" si="5"/>
        <v>42.315873559922778</v>
      </c>
      <c r="E36" s="1">
        <f t="shared" si="6"/>
        <v>199.31587355992278</v>
      </c>
      <c r="F36" s="1">
        <f t="shared" si="7"/>
        <v>0.36541243485985841</v>
      </c>
      <c r="G36" s="7">
        <f t="shared" si="8"/>
        <v>416.25</v>
      </c>
      <c r="H36" s="1">
        <f t="shared" si="9"/>
        <v>0.76312500000000005</v>
      </c>
      <c r="I36" s="1">
        <f t="shared" si="10"/>
        <v>1.1285374348598585</v>
      </c>
    </row>
    <row r="37" spans="1:9" x14ac:dyDescent="0.3">
      <c r="B37">
        <v>120</v>
      </c>
      <c r="C37">
        <f t="shared" si="4"/>
        <v>157</v>
      </c>
      <c r="D37" s="1">
        <f t="shared" si="5"/>
        <v>42.315873559922778</v>
      </c>
      <c r="E37" s="1">
        <f t="shared" si="6"/>
        <v>199.31587355992278</v>
      </c>
      <c r="F37" s="1">
        <f t="shared" si="7"/>
        <v>0.39863174711984556</v>
      </c>
      <c r="G37" s="7">
        <f t="shared" si="8"/>
        <v>416.25</v>
      </c>
      <c r="H37" s="1">
        <f t="shared" si="9"/>
        <v>0.83250000000000002</v>
      </c>
      <c r="I37" s="1">
        <f t="shared" si="10"/>
        <v>1.2311317471198455</v>
      </c>
    </row>
    <row r="38" spans="1:9" x14ac:dyDescent="0.3">
      <c r="B38">
        <v>130</v>
      </c>
      <c r="C38">
        <f t="shared" si="4"/>
        <v>157</v>
      </c>
      <c r="D38" s="1">
        <f t="shared" si="5"/>
        <v>42.315873559922778</v>
      </c>
      <c r="E38" s="1">
        <f t="shared" si="6"/>
        <v>199.31587355992278</v>
      </c>
      <c r="F38" s="1">
        <f t="shared" si="7"/>
        <v>0.43185105937983265</v>
      </c>
      <c r="G38" s="7">
        <f t="shared" si="8"/>
        <v>416.25</v>
      </c>
      <c r="H38" s="1">
        <f t="shared" si="9"/>
        <v>0.90187499999999987</v>
      </c>
      <c r="I38" s="1">
        <f t="shared" si="10"/>
        <v>1.3337260593798326</v>
      </c>
    </row>
    <row r="39" spans="1:9" x14ac:dyDescent="0.3">
      <c r="B39">
        <v>140</v>
      </c>
      <c r="C39">
        <f t="shared" si="4"/>
        <v>157</v>
      </c>
      <c r="D39" s="1">
        <f t="shared" si="5"/>
        <v>42.315873559922778</v>
      </c>
      <c r="E39" s="1">
        <f t="shared" si="6"/>
        <v>199.31587355992278</v>
      </c>
      <c r="F39" s="1">
        <f t="shared" si="7"/>
        <v>0.46507037163981985</v>
      </c>
      <c r="G39" s="7">
        <f t="shared" si="8"/>
        <v>416.25</v>
      </c>
      <c r="H39" s="1">
        <f t="shared" si="9"/>
        <v>0.97125000000000017</v>
      </c>
      <c r="I39" s="1">
        <f t="shared" si="10"/>
        <v>1.4363203716398201</v>
      </c>
    </row>
    <row r="40" spans="1:9" x14ac:dyDescent="0.3">
      <c r="B40">
        <v>150</v>
      </c>
      <c r="C40">
        <f t="shared" si="4"/>
        <v>157</v>
      </c>
      <c r="D40" s="1">
        <f t="shared" si="5"/>
        <v>42.315873559922778</v>
      </c>
      <c r="E40" s="1">
        <f t="shared" si="6"/>
        <v>199.31587355992278</v>
      </c>
      <c r="F40" s="1">
        <f t="shared" si="7"/>
        <v>0.49828968389980693</v>
      </c>
      <c r="G40" s="7">
        <f t="shared" si="8"/>
        <v>416.25</v>
      </c>
      <c r="H40" s="1">
        <f t="shared" si="9"/>
        <v>1.0406249999999999</v>
      </c>
      <c r="I40" s="1">
        <f t="shared" si="10"/>
        <v>1.5389146838998069</v>
      </c>
    </row>
    <row r="41" spans="1:9" x14ac:dyDescent="0.3">
      <c r="B41">
        <v>160</v>
      </c>
      <c r="C41">
        <f t="shared" si="4"/>
        <v>157</v>
      </c>
      <c r="D41" s="1">
        <f t="shared" si="5"/>
        <v>42.315873559922778</v>
      </c>
      <c r="E41" s="1">
        <f t="shared" si="6"/>
        <v>199.31587355992278</v>
      </c>
      <c r="F41" s="1">
        <f t="shared" si="7"/>
        <v>0.53150899615979408</v>
      </c>
      <c r="G41" s="7">
        <f t="shared" si="8"/>
        <v>416.25</v>
      </c>
      <c r="H41" s="1">
        <f t="shared" si="9"/>
        <v>1.1100000000000001</v>
      </c>
      <c r="I41" s="1">
        <f t="shared" si="10"/>
        <v>1.6415089961597942</v>
      </c>
    </row>
    <row r="42" spans="1:9" x14ac:dyDescent="0.3">
      <c r="B42">
        <v>170</v>
      </c>
      <c r="C42">
        <f t="shared" si="4"/>
        <v>157</v>
      </c>
      <c r="D42" s="1">
        <f t="shared" si="5"/>
        <v>42.315873559922778</v>
      </c>
      <c r="E42" s="1">
        <f t="shared" si="6"/>
        <v>199.31587355992278</v>
      </c>
      <c r="F42" s="1">
        <f t="shared" si="7"/>
        <v>0.56472830841978128</v>
      </c>
      <c r="G42" s="7">
        <f t="shared" si="8"/>
        <v>416.25</v>
      </c>
      <c r="H42" s="1">
        <f t="shared" si="9"/>
        <v>1.1793750000000001</v>
      </c>
      <c r="I42" s="1">
        <f t="shared" si="10"/>
        <v>1.7441033084197812</v>
      </c>
    </row>
    <row r="43" spans="1:9" x14ac:dyDescent="0.3">
      <c r="B43">
        <v>180</v>
      </c>
      <c r="C43">
        <f t="shared" si="4"/>
        <v>157</v>
      </c>
      <c r="D43" s="1">
        <f t="shared" si="5"/>
        <v>42.315873559922778</v>
      </c>
      <c r="E43" s="1">
        <f t="shared" si="6"/>
        <v>199.31587355992278</v>
      </c>
      <c r="F43" s="1">
        <f t="shared" si="7"/>
        <v>0.59794762067976825</v>
      </c>
      <c r="G43" s="7">
        <f t="shared" si="8"/>
        <v>416.25</v>
      </c>
      <c r="H43" s="1">
        <f t="shared" si="9"/>
        <v>1.24875</v>
      </c>
      <c r="I43" s="1">
        <f t="shared" si="10"/>
        <v>1.8466976206797683</v>
      </c>
    </row>
    <row r="44" spans="1:9" x14ac:dyDescent="0.3">
      <c r="A44" s="2" t="s">
        <v>14</v>
      </c>
      <c r="B44">
        <v>190</v>
      </c>
      <c r="C44">
        <f t="shared" si="4"/>
        <v>157</v>
      </c>
      <c r="D44" s="1">
        <f t="shared" si="5"/>
        <v>42.315873559922778</v>
      </c>
      <c r="E44" s="1">
        <f t="shared" si="6"/>
        <v>199.31587355992278</v>
      </c>
      <c r="F44" s="1">
        <f t="shared" si="7"/>
        <v>0.63116693293975534</v>
      </c>
      <c r="G44" s="7">
        <f t="shared" si="8"/>
        <v>416.25</v>
      </c>
      <c r="H44" s="1">
        <f t="shared" si="9"/>
        <v>1.318125</v>
      </c>
      <c r="I44" s="1">
        <f t="shared" si="10"/>
        <v>1.9492919329397553</v>
      </c>
    </row>
    <row r="45" spans="1:9" x14ac:dyDescent="0.3">
      <c r="A45" t="s">
        <v>1</v>
      </c>
      <c r="B45">
        <v>200</v>
      </c>
      <c r="C45">
        <f t="shared" si="4"/>
        <v>157</v>
      </c>
      <c r="D45" s="1">
        <f t="shared" si="5"/>
        <v>42.315873559922778</v>
      </c>
      <c r="E45" s="1">
        <f t="shared" si="6"/>
        <v>199.31587355992278</v>
      </c>
      <c r="F45" s="1">
        <f t="shared" si="7"/>
        <v>0.66438624519974254</v>
      </c>
      <c r="G45" s="7">
        <f t="shared" si="8"/>
        <v>416.25</v>
      </c>
      <c r="H45" s="1">
        <f t="shared" si="9"/>
        <v>1.3875</v>
      </c>
      <c r="I45" s="1">
        <f t="shared" si="10"/>
        <v>2.0518862451997424</v>
      </c>
    </row>
    <row r="46" spans="1:9" x14ac:dyDescent="0.3">
      <c r="A46" t="s">
        <v>3</v>
      </c>
      <c r="B46">
        <v>210</v>
      </c>
      <c r="C46">
        <f t="shared" si="4"/>
        <v>157</v>
      </c>
      <c r="D46" s="1">
        <f t="shared" si="5"/>
        <v>42.315873559922778</v>
      </c>
      <c r="E46" s="1">
        <f t="shared" si="6"/>
        <v>199.31587355992278</v>
      </c>
      <c r="F46" s="1">
        <f t="shared" si="7"/>
        <v>0.69760555745972974</v>
      </c>
      <c r="G46" s="7">
        <f t="shared" si="8"/>
        <v>416.25</v>
      </c>
      <c r="H46" s="1">
        <f t="shared" si="9"/>
        <v>1.4568749999999999</v>
      </c>
      <c r="I46" s="1">
        <f t="shared" si="10"/>
        <v>2.1544805574597294</v>
      </c>
    </row>
    <row r="47" spans="1:9" x14ac:dyDescent="0.3">
      <c r="B47">
        <v>220</v>
      </c>
      <c r="C47">
        <f t="shared" si="4"/>
        <v>157</v>
      </c>
      <c r="D47" s="1">
        <f t="shared" si="5"/>
        <v>42.315873559922778</v>
      </c>
      <c r="E47" s="1">
        <f t="shared" si="6"/>
        <v>199.31587355992278</v>
      </c>
      <c r="F47" s="1">
        <f t="shared" si="7"/>
        <v>0.73082486971971683</v>
      </c>
      <c r="G47" s="7">
        <f t="shared" si="8"/>
        <v>416.25</v>
      </c>
      <c r="H47" s="1">
        <f t="shared" si="9"/>
        <v>1.5262500000000001</v>
      </c>
      <c r="I47" s="1">
        <f t="shared" si="10"/>
        <v>2.2570748697197169</v>
      </c>
    </row>
    <row r="48" spans="1:9" x14ac:dyDescent="0.3">
      <c r="B48">
        <v>230</v>
      </c>
      <c r="C48">
        <f t="shared" si="4"/>
        <v>157</v>
      </c>
      <c r="D48" s="1">
        <f t="shared" si="5"/>
        <v>42.315873559922778</v>
      </c>
      <c r="E48" s="1">
        <f t="shared" si="6"/>
        <v>199.31587355992278</v>
      </c>
      <c r="F48" s="1">
        <f t="shared" si="7"/>
        <v>0.76404418197970403</v>
      </c>
      <c r="G48" s="7">
        <f t="shared" si="8"/>
        <v>416.25</v>
      </c>
      <c r="H48" s="1">
        <f t="shared" si="9"/>
        <v>1.5956250000000001</v>
      </c>
      <c r="I48" s="1">
        <f t="shared" si="10"/>
        <v>2.359669181979704</v>
      </c>
    </row>
    <row r="49" spans="2:9" x14ac:dyDescent="0.3">
      <c r="B49">
        <v>240</v>
      </c>
      <c r="C49">
        <f t="shared" si="4"/>
        <v>157</v>
      </c>
      <c r="D49" s="1">
        <f t="shared" si="5"/>
        <v>42.315873559922778</v>
      </c>
      <c r="E49" s="1">
        <f t="shared" si="6"/>
        <v>199.31587355992278</v>
      </c>
      <c r="F49" s="1">
        <f t="shared" si="7"/>
        <v>0.79726349423969112</v>
      </c>
      <c r="G49" s="7">
        <f t="shared" si="8"/>
        <v>416.25</v>
      </c>
      <c r="H49" s="1">
        <f t="shared" si="9"/>
        <v>1.665</v>
      </c>
      <c r="I49" s="1">
        <f t="shared" si="10"/>
        <v>2.462263494239691</v>
      </c>
    </row>
    <row r="50" spans="2:9" x14ac:dyDescent="0.3">
      <c r="B50">
        <v>250</v>
      </c>
      <c r="C50">
        <f t="shared" si="4"/>
        <v>157</v>
      </c>
      <c r="D50" s="1">
        <f t="shared" si="5"/>
        <v>42.315873559922778</v>
      </c>
      <c r="E50" s="1">
        <f t="shared" si="6"/>
        <v>199.31587355992278</v>
      </c>
      <c r="F50" s="1">
        <f t="shared" si="7"/>
        <v>0.83048280649967832</v>
      </c>
      <c r="G50" s="7">
        <f t="shared" si="8"/>
        <v>416.25</v>
      </c>
      <c r="H50" s="1">
        <f t="shared" si="9"/>
        <v>1.7343750000000002</v>
      </c>
      <c r="I50" s="1">
        <f t="shared" si="10"/>
        <v>2.5648578064996785</v>
      </c>
    </row>
    <row r="51" spans="2:9" x14ac:dyDescent="0.3">
      <c r="B51">
        <v>260</v>
      </c>
      <c r="C51">
        <f t="shared" si="4"/>
        <v>157</v>
      </c>
      <c r="D51" s="1">
        <f t="shared" si="5"/>
        <v>42.315873559922778</v>
      </c>
      <c r="E51" s="1">
        <f t="shared" si="6"/>
        <v>199.31587355992278</v>
      </c>
      <c r="F51" s="1">
        <f t="shared" si="7"/>
        <v>0.86370211875966529</v>
      </c>
      <c r="G51" s="7">
        <f t="shared" si="8"/>
        <v>416.25</v>
      </c>
      <c r="H51" s="1">
        <f t="shared" si="9"/>
        <v>1.8037499999999997</v>
      </c>
      <c r="I51" s="1">
        <f t="shared" si="10"/>
        <v>2.6674521187596651</v>
      </c>
    </row>
    <row r="52" spans="2:9" x14ac:dyDescent="0.3">
      <c r="B52">
        <v>270</v>
      </c>
      <c r="C52">
        <f t="shared" si="4"/>
        <v>157</v>
      </c>
      <c r="D52" s="1">
        <f t="shared" si="5"/>
        <v>42.315873559922778</v>
      </c>
      <c r="E52" s="1">
        <f t="shared" si="6"/>
        <v>199.31587355992278</v>
      </c>
      <c r="F52" s="1">
        <f t="shared" si="7"/>
        <v>0.89692143101965249</v>
      </c>
      <c r="G52" s="7">
        <f t="shared" si="8"/>
        <v>416.25</v>
      </c>
      <c r="H52" s="1">
        <f t="shared" si="9"/>
        <v>1.8731249999999999</v>
      </c>
      <c r="I52" s="1">
        <f t="shared" si="10"/>
        <v>2.7700464310196526</v>
      </c>
    </row>
    <row r="53" spans="2:9" x14ac:dyDescent="0.3">
      <c r="B53">
        <v>280</v>
      </c>
      <c r="C53">
        <f t="shared" si="4"/>
        <v>157</v>
      </c>
      <c r="D53" s="1">
        <f t="shared" si="5"/>
        <v>42.315873559922778</v>
      </c>
      <c r="E53" s="1">
        <f t="shared" si="6"/>
        <v>199.31587355992278</v>
      </c>
      <c r="F53" s="1">
        <f t="shared" si="7"/>
        <v>0.93014074327963969</v>
      </c>
      <c r="G53" s="7">
        <f t="shared" si="8"/>
        <v>416.25</v>
      </c>
      <c r="H53" s="1">
        <f t="shared" si="9"/>
        <v>1.9425000000000003</v>
      </c>
      <c r="I53" s="1">
        <f t="shared" si="10"/>
        <v>2.8726407432796401</v>
      </c>
    </row>
    <row r="54" spans="2:9" x14ac:dyDescent="0.3">
      <c r="B54">
        <v>290</v>
      </c>
      <c r="C54">
        <f t="shared" si="4"/>
        <v>157</v>
      </c>
      <c r="D54" s="1">
        <f t="shared" si="5"/>
        <v>42.315873559922778</v>
      </c>
      <c r="E54" s="1">
        <f t="shared" si="6"/>
        <v>199.31587355992278</v>
      </c>
      <c r="F54" s="1">
        <f t="shared" si="7"/>
        <v>0.96336005553962678</v>
      </c>
      <c r="G54" s="7">
        <f t="shared" si="8"/>
        <v>416.25</v>
      </c>
      <c r="H54" s="1">
        <f t="shared" si="9"/>
        <v>2.0118749999999999</v>
      </c>
      <c r="I54" s="1">
        <f t="shared" si="10"/>
        <v>2.9752350555396267</v>
      </c>
    </row>
    <row r="55" spans="2:9" x14ac:dyDescent="0.3">
      <c r="B55">
        <v>300</v>
      </c>
      <c r="C55">
        <f t="shared" si="4"/>
        <v>157</v>
      </c>
      <c r="D55" s="1">
        <f t="shared" si="5"/>
        <v>42.315873559922778</v>
      </c>
      <c r="E55" s="1">
        <f t="shared" si="6"/>
        <v>199.31587355992278</v>
      </c>
      <c r="F55" s="1">
        <f t="shared" si="7"/>
        <v>0.99657936779961387</v>
      </c>
      <c r="G55" s="7">
        <f t="shared" si="8"/>
        <v>416.25</v>
      </c>
      <c r="H55" s="1">
        <f t="shared" si="9"/>
        <v>2.0812499999999998</v>
      </c>
      <c r="I55" s="1">
        <f t="shared" si="10"/>
        <v>3.0778293677996138</v>
      </c>
    </row>
    <row r="56" spans="2:9" x14ac:dyDescent="0.3">
      <c r="B56">
        <v>310</v>
      </c>
      <c r="C56">
        <f t="shared" si="4"/>
        <v>157</v>
      </c>
      <c r="D56" s="1">
        <f t="shared" si="5"/>
        <v>42.315873559922778</v>
      </c>
      <c r="E56" s="1">
        <f t="shared" si="6"/>
        <v>199.31587355992278</v>
      </c>
      <c r="F56" s="1">
        <f t="shared" si="7"/>
        <v>1.0297986800596011</v>
      </c>
      <c r="G56" s="7">
        <f t="shared" si="8"/>
        <v>416.25</v>
      </c>
      <c r="H56" s="1">
        <f t="shared" si="9"/>
        <v>2.1506249999999998</v>
      </c>
      <c r="I56" s="1">
        <f t="shared" si="10"/>
        <v>3.1804236800596009</v>
      </c>
    </row>
    <row r="57" spans="2:9" x14ac:dyDescent="0.3">
      <c r="B57">
        <v>320</v>
      </c>
      <c r="C57">
        <f t="shared" si="4"/>
        <v>157</v>
      </c>
      <c r="D57" s="1">
        <f t="shared" si="5"/>
        <v>42.315873559922778</v>
      </c>
      <c r="E57" s="1">
        <f t="shared" si="6"/>
        <v>199.31587355992278</v>
      </c>
      <c r="F57" s="1">
        <f t="shared" si="7"/>
        <v>1.0630179923195882</v>
      </c>
      <c r="G57" s="7">
        <f t="shared" si="8"/>
        <v>416.25</v>
      </c>
      <c r="H57" s="1">
        <f t="shared" si="9"/>
        <v>2.2200000000000002</v>
      </c>
      <c r="I57" s="1">
        <f t="shared" si="10"/>
        <v>3.2830179923195884</v>
      </c>
    </row>
    <row r="58" spans="2:9" x14ac:dyDescent="0.3">
      <c r="B58">
        <v>330</v>
      </c>
      <c r="C58">
        <f t="shared" si="4"/>
        <v>157</v>
      </c>
      <c r="D58" s="1">
        <f t="shared" si="5"/>
        <v>42.315873559922778</v>
      </c>
      <c r="E58" s="1">
        <f t="shared" si="6"/>
        <v>199.31587355992278</v>
      </c>
      <c r="F58" s="1">
        <f t="shared" si="7"/>
        <v>1.0962373045795752</v>
      </c>
      <c r="G58" s="7">
        <f t="shared" si="8"/>
        <v>416.25</v>
      </c>
      <c r="H58" s="1">
        <f t="shared" si="9"/>
        <v>2.2893750000000002</v>
      </c>
      <c r="I58" s="1">
        <f t="shared" si="10"/>
        <v>3.3856123045795754</v>
      </c>
    </row>
    <row r="59" spans="2:9" x14ac:dyDescent="0.3">
      <c r="B59">
        <v>340</v>
      </c>
      <c r="C59">
        <f t="shared" si="4"/>
        <v>157</v>
      </c>
      <c r="D59" s="1">
        <f t="shared" si="5"/>
        <v>42.315873559922778</v>
      </c>
      <c r="E59" s="1">
        <f t="shared" si="6"/>
        <v>199.31587355992278</v>
      </c>
      <c r="F59" s="1">
        <f t="shared" si="7"/>
        <v>1.1294566168395626</v>
      </c>
      <c r="G59" s="7">
        <f t="shared" si="8"/>
        <v>416.25</v>
      </c>
      <c r="H59" s="1">
        <f t="shared" si="9"/>
        <v>2.3587500000000001</v>
      </c>
      <c r="I59" s="1">
        <f t="shared" si="10"/>
        <v>3.4882066168395625</v>
      </c>
    </row>
    <row r="60" spans="2:9" x14ac:dyDescent="0.3">
      <c r="B60">
        <v>350</v>
      </c>
      <c r="C60">
        <f t="shared" si="4"/>
        <v>157</v>
      </c>
      <c r="D60" s="1">
        <f t="shared" si="5"/>
        <v>42.315873559922778</v>
      </c>
      <c r="E60" s="1">
        <f t="shared" si="6"/>
        <v>199.31587355992278</v>
      </c>
      <c r="F60" s="1">
        <f t="shared" si="7"/>
        <v>1.1626759290995494</v>
      </c>
      <c r="G60" s="7">
        <f t="shared" si="8"/>
        <v>416.25</v>
      </c>
      <c r="H60" s="1">
        <f t="shared" si="9"/>
        <v>2.4281250000000001</v>
      </c>
      <c r="I60" s="1">
        <f t="shared" si="10"/>
        <v>3.5908009290995495</v>
      </c>
    </row>
    <row r="61" spans="2:9" x14ac:dyDescent="0.3">
      <c r="B61">
        <v>360</v>
      </c>
      <c r="C61">
        <f t="shared" si="4"/>
        <v>157</v>
      </c>
      <c r="D61" s="1">
        <f t="shared" si="5"/>
        <v>42.315873559922778</v>
      </c>
      <c r="E61" s="1">
        <f t="shared" si="6"/>
        <v>199.31587355992278</v>
      </c>
      <c r="F61" s="1">
        <f t="shared" si="7"/>
        <v>1.1958952413595365</v>
      </c>
      <c r="G61" s="7">
        <f t="shared" si="8"/>
        <v>416.25</v>
      </c>
      <c r="H61" s="1">
        <f t="shared" si="9"/>
        <v>2.4975000000000001</v>
      </c>
      <c r="I61" s="1">
        <f t="shared" si="10"/>
        <v>3.6933952413595366</v>
      </c>
    </row>
    <row r="62" spans="2:9" x14ac:dyDescent="0.3">
      <c r="B62">
        <v>370</v>
      </c>
      <c r="C62">
        <f t="shared" si="4"/>
        <v>157</v>
      </c>
      <c r="D62" s="1">
        <f t="shared" si="5"/>
        <v>42.315873559922778</v>
      </c>
      <c r="E62" s="1">
        <f t="shared" ref="E62:E97" si="11">C62+D62</f>
        <v>199.31587355992278</v>
      </c>
      <c r="F62" s="1">
        <f t="shared" ref="F62:F97" si="12">((B62/60)*E62)/1000</f>
        <v>1.2291145536195238</v>
      </c>
      <c r="G62" s="7">
        <f t="shared" si="8"/>
        <v>416.25</v>
      </c>
      <c r="H62" s="1">
        <f t="shared" si="9"/>
        <v>2.566875</v>
      </c>
      <c r="I62" s="1">
        <f t="shared" si="10"/>
        <v>3.7959895536195241</v>
      </c>
    </row>
    <row r="63" spans="2:9" x14ac:dyDescent="0.3">
      <c r="B63">
        <v>380</v>
      </c>
      <c r="C63">
        <f t="shared" si="4"/>
        <v>157</v>
      </c>
      <c r="D63" s="1">
        <f t="shared" si="5"/>
        <v>42.315873559922778</v>
      </c>
      <c r="E63" s="1">
        <f t="shared" si="11"/>
        <v>199.31587355992278</v>
      </c>
      <c r="F63" s="1">
        <f t="shared" si="12"/>
        <v>1.2623338658795107</v>
      </c>
      <c r="G63" s="7">
        <f t="shared" si="8"/>
        <v>416.25</v>
      </c>
      <c r="H63" s="1">
        <f t="shared" si="9"/>
        <v>2.63625</v>
      </c>
      <c r="I63" s="1">
        <f t="shared" si="10"/>
        <v>3.8985838658795107</v>
      </c>
    </row>
    <row r="64" spans="2:9" x14ac:dyDescent="0.3">
      <c r="B64">
        <v>390</v>
      </c>
      <c r="C64">
        <f t="shared" si="4"/>
        <v>157</v>
      </c>
      <c r="D64" s="1">
        <f t="shared" si="5"/>
        <v>42.315873559922778</v>
      </c>
      <c r="E64" s="1">
        <f t="shared" si="11"/>
        <v>199.31587355992278</v>
      </c>
      <c r="F64" s="1">
        <f t="shared" si="12"/>
        <v>1.295553178139498</v>
      </c>
      <c r="G64" s="7">
        <f t="shared" si="8"/>
        <v>416.25</v>
      </c>
      <c r="H64" s="1">
        <f t="shared" si="9"/>
        <v>2.7056249999999999</v>
      </c>
      <c r="I64" s="1">
        <f t="shared" si="10"/>
        <v>4.0011781781394982</v>
      </c>
    </row>
    <row r="65" spans="2:9" x14ac:dyDescent="0.3">
      <c r="B65">
        <v>400</v>
      </c>
      <c r="C65">
        <f t="shared" si="4"/>
        <v>157</v>
      </c>
      <c r="D65" s="1">
        <f t="shared" si="5"/>
        <v>42.315873559922778</v>
      </c>
      <c r="E65" s="1">
        <f t="shared" si="11"/>
        <v>199.31587355992278</v>
      </c>
      <c r="F65" s="1">
        <f t="shared" si="12"/>
        <v>1.3287724903994851</v>
      </c>
      <c r="G65" s="7">
        <f t="shared" si="8"/>
        <v>416.25</v>
      </c>
      <c r="H65" s="1">
        <f t="shared" si="9"/>
        <v>2.7749999999999999</v>
      </c>
      <c r="I65" s="1">
        <f t="shared" si="10"/>
        <v>4.1037724903994848</v>
      </c>
    </row>
    <row r="66" spans="2:9" x14ac:dyDescent="0.3">
      <c r="B66">
        <v>410</v>
      </c>
      <c r="C66">
        <f t="shared" si="4"/>
        <v>157</v>
      </c>
      <c r="D66" s="1">
        <f t="shared" si="5"/>
        <v>42.315873559922778</v>
      </c>
      <c r="E66" s="1">
        <f t="shared" si="11"/>
        <v>199.31587355992278</v>
      </c>
      <c r="F66" s="1">
        <f t="shared" si="12"/>
        <v>1.3619918026594724</v>
      </c>
      <c r="G66" s="7">
        <f t="shared" si="8"/>
        <v>416.25</v>
      </c>
      <c r="H66" s="1">
        <f t="shared" si="9"/>
        <v>2.8443749999999999</v>
      </c>
      <c r="I66" s="1">
        <f t="shared" si="10"/>
        <v>4.2063668026594723</v>
      </c>
    </row>
    <row r="67" spans="2:9" x14ac:dyDescent="0.3">
      <c r="B67">
        <v>420</v>
      </c>
      <c r="C67">
        <f t="shared" si="4"/>
        <v>157</v>
      </c>
      <c r="D67" s="1">
        <f t="shared" si="5"/>
        <v>42.315873559922778</v>
      </c>
      <c r="E67" s="1">
        <f t="shared" si="11"/>
        <v>199.31587355992278</v>
      </c>
      <c r="F67" s="1">
        <f t="shared" si="12"/>
        <v>1.3952111149194595</v>
      </c>
      <c r="G67" s="7">
        <f t="shared" si="8"/>
        <v>416.25</v>
      </c>
      <c r="H67" s="1">
        <f t="shared" si="9"/>
        <v>2.9137499999999998</v>
      </c>
      <c r="I67" s="1">
        <f t="shared" si="10"/>
        <v>4.3089611149194589</v>
      </c>
    </row>
    <row r="68" spans="2:9" x14ac:dyDescent="0.3">
      <c r="B68">
        <v>430</v>
      </c>
      <c r="C68">
        <f t="shared" si="4"/>
        <v>157</v>
      </c>
      <c r="D68" s="1">
        <f t="shared" si="5"/>
        <v>42.315873559922778</v>
      </c>
      <c r="E68" s="1">
        <f t="shared" si="11"/>
        <v>199.31587355992278</v>
      </c>
      <c r="F68" s="1">
        <f t="shared" si="12"/>
        <v>1.4284304271794468</v>
      </c>
      <c r="G68" s="7">
        <f t="shared" si="8"/>
        <v>416.25</v>
      </c>
      <c r="H68" s="1">
        <f t="shared" si="9"/>
        <v>2.9831249999999998</v>
      </c>
      <c r="I68" s="1">
        <f t="shared" si="10"/>
        <v>4.4115554271794464</v>
      </c>
    </row>
    <row r="69" spans="2:9" x14ac:dyDescent="0.3">
      <c r="B69">
        <v>440</v>
      </c>
      <c r="C69">
        <f t="shared" si="4"/>
        <v>157</v>
      </c>
      <c r="D69" s="1">
        <f t="shared" si="5"/>
        <v>42.315873559922778</v>
      </c>
      <c r="E69" s="1">
        <f t="shared" si="11"/>
        <v>199.31587355992278</v>
      </c>
      <c r="F69" s="1">
        <f t="shared" si="12"/>
        <v>1.4616497394394337</v>
      </c>
      <c r="G69" s="7">
        <f t="shared" si="8"/>
        <v>416.25</v>
      </c>
      <c r="H69" s="1">
        <f t="shared" si="9"/>
        <v>3.0525000000000002</v>
      </c>
      <c r="I69" s="1">
        <f t="shared" si="10"/>
        <v>4.5141497394394339</v>
      </c>
    </row>
    <row r="70" spans="2:9" x14ac:dyDescent="0.3">
      <c r="B70">
        <v>450</v>
      </c>
      <c r="C70">
        <f t="shared" si="4"/>
        <v>157</v>
      </c>
      <c r="D70" s="1">
        <f t="shared" si="5"/>
        <v>42.315873559922778</v>
      </c>
      <c r="E70" s="1">
        <f t="shared" si="11"/>
        <v>199.31587355992278</v>
      </c>
      <c r="F70" s="1">
        <f t="shared" si="12"/>
        <v>1.494869051699421</v>
      </c>
      <c r="G70" s="7">
        <f t="shared" si="8"/>
        <v>416.25</v>
      </c>
      <c r="H70" s="1">
        <f t="shared" si="9"/>
        <v>3.1218750000000002</v>
      </c>
      <c r="I70" s="1">
        <f t="shared" si="10"/>
        <v>4.6167440516994214</v>
      </c>
    </row>
    <row r="71" spans="2:9" x14ac:dyDescent="0.3">
      <c r="B71">
        <v>460</v>
      </c>
      <c r="C71">
        <f t="shared" si="4"/>
        <v>157</v>
      </c>
      <c r="D71" s="1">
        <f t="shared" si="5"/>
        <v>42.315873559922778</v>
      </c>
      <c r="E71" s="1">
        <f t="shared" si="11"/>
        <v>199.31587355992278</v>
      </c>
      <c r="F71" s="1">
        <f t="shared" si="12"/>
        <v>1.5280883639594081</v>
      </c>
      <c r="G71" s="7">
        <f t="shared" si="8"/>
        <v>416.25</v>
      </c>
      <c r="H71" s="1">
        <f t="shared" si="9"/>
        <v>3.1912500000000001</v>
      </c>
      <c r="I71" s="1">
        <f t="shared" si="10"/>
        <v>4.719338363959408</v>
      </c>
    </row>
    <row r="72" spans="2:9" x14ac:dyDescent="0.3">
      <c r="B72">
        <v>470</v>
      </c>
      <c r="C72">
        <f t="shared" si="4"/>
        <v>157</v>
      </c>
      <c r="D72" s="1">
        <f t="shared" si="5"/>
        <v>42.315873559922778</v>
      </c>
      <c r="E72" s="1">
        <f t="shared" si="11"/>
        <v>199.31587355992278</v>
      </c>
      <c r="F72" s="1">
        <f t="shared" si="12"/>
        <v>1.5613076762193949</v>
      </c>
      <c r="G72" s="7">
        <f t="shared" si="8"/>
        <v>416.25</v>
      </c>
      <c r="H72" s="1">
        <f t="shared" si="9"/>
        <v>3.2606250000000001</v>
      </c>
      <c r="I72" s="1">
        <f t="shared" si="10"/>
        <v>4.8219326762193955</v>
      </c>
    </row>
    <row r="73" spans="2:9" x14ac:dyDescent="0.3">
      <c r="B73">
        <v>480</v>
      </c>
      <c r="C73">
        <f t="shared" si="4"/>
        <v>157</v>
      </c>
      <c r="D73" s="1">
        <f t="shared" si="5"/>
        <v>42.315873559922778</v>
      </c>
      <c r="E73" s="1">
        <f t="shared" si="11"/>
        <v>199.31587355992278</v>
      </c>
      <c r="F73" s="1">
        <f t="shared" si="12"/>
        <v>1.5945269884793822</v>
      </c>
      <c r="G73" s="7">
        <f t="shared" si="8"/>
        <v>416.25</v>
      </c>
      <c r="H73" s="1">
        <f t="shared" si="9"/>
        <v>3.33</v>
      </c>
      <c r="I73" s="1">
        <f t="shared" si="10"/>
        <v>4.9245269884793821</v>
      </c>
    </row>
    <row r="74" spans="2:9" x14ac:dyDescent="0.3">
      <c r="B74">
        <v>490</v>
      </c>
      <c r="C74">
        <f t="shared" si="4"/>
        <v>157</v>
      </c>
      <c r="D74" s="1">
        <f t="shared" si="5"/>
        <v>42.315873559922778</v>
      </c>
      <c r="E74" s="1">
        <f t="shared" si="11"/>
        <v>199.31587355992278</v>
      </c>
      <c r="F74" s="1">
        <f t="shared" si="12"/>
        <v>1.6277463007393691</v>
      </c>
      <c r="G74" s="7">
        <f t="shared" si="8"/>
        <v>416.25</v>
      </c>
      <c r="H74" s="1">
        <f t="shared" si="9"/>
        <v>3.3993749999999996</v>
      </c>
      <c r="I74" s="1">
        <f t="shared" si="10"/>
        <v>5.0271213007393687</v>
      </c>
    </row>
    <row r="75" spans="2:9" x14ac:dyDescent="0.3">
      <c r="B75">
        <v>500</v>
      </c>
      <c r="C75">
        <f t="shared" si="4"/>
        <v>157</v>
      </c>
      <c r="D75" s="1">
        <f t="shared" si="5"/>
        <v>42.315873559922778</v>
      </c>
      <c r="E75" s="1">
        <f t="shared" si="11"/>
        <v>199.31587355992278</v>
      </c>
      <c r="F75" s="1">
        <f t="shared" si="12"/>
        <v>1.6609656129993566</v>
      </c>
      <c r="G75" s="7">
        <f t="shared" si="8"/>
        <v>416.25</v>
      </c>
      <c r="H75" s="1">
        <f t="shared" si="9"/>
        <v>3.4687500000000004</v>
      </c>
      <c r="I75" s="1">
        <f t="shared" si="10"/>
        <v>5.1297156129993571</v>
      </c>
    </row>
    <row r="76" spans="2:9" x14ac:dyDescent="0.3">
      <c r="B76">
        <v>510</v>
      </c>
      <c r="C76">
        <f t="shared" si="4"/>
        <v>157</v>
      </c>
      <c r="D76" s="1">
        <f t="shared" si="5"/>
        <v>42.315873559922778</v>
      </c>
      <c r="E76" s="1">
        <f t="shared" si="11"/>
        <v>199.31587355992278</v>
      </c>
      <c r="F76" s="1">
        <f t="shared" si="12"/>
        <v>1.6941849252593435</v>
      </c>
      <c r="G76" s="7">
        <f t="shared" si="8"/>
        <v>416.25</v>
      </c>
      <c r="H76" s="1">
        <f t="shared" si="9"/>
        <v>3.538125</v>
      </c>
      <c r="I76" s="1">
        <f t="shared" si="10"/>
        <v>5.2323099252593437</v>
      </c>
    </row>
    <row r="77" spans="2:9" x14ac:dyDescent="0.3">
      <c r="B77">
        <v>520</v>
      </c>
      <c r="C77">
        <f t="shared" si="4"/>
        <v>157</v>
      </c>
      <c r="D77" s="1">
        <f t="shared" si="5"/>
        <v>42.315873559922778</v>
      </c>
      <c r="E77" s="1">
        <f t="shared" si="11"/>
        <v>199.31587355992278</v>
      </c>
      <c r="F77" s="1">
        <f t="shared" si="12"/>
        <v>1.7274042375193306</v>
      </c>
      <c r="G77" s="7">
        <f t="shared" si="8"/>
        <v>416.25</v>
      </c>
      <c r="H77" s="1">
        <f t="shared" si="9"/>
        <v>3.6074999999999995</v>
      </c>
      <c r="I77" s="1">
        <f t="shared" si="10"/>
        <v>5.3349042375193303</v>
      </c>
    </row>
    <row r="78" spans="2:9" x14ac:dyDescent="0.3">
      <c r="B78">
        <v>530</v>
      </c>
      <c r="C78">
        <f t="shared" si="4"/>
        <v>157</v>
      </c>
      <c r="D78" s="1">
        <f t="shared" si="5"/>
        <v>42.315873559922778</v>
      </c>
      <c r="E78" s="1">
        <f t="shared" si="11"/>
        <v>199.31587355992278</v>
      </c>
      <c r="F78" s="1">
        <f t="shared" si="12"/>
        <v>1.7606235497793179</v>
      </c>
      <c r="G78" s="7">
        <f t="shared" si="8"/>
        <v>416.25</v>
      </c>
      <c r="H78" s="1">
        <f t="shared" si="9"/>
        <v>3.6768750000000003</v>
      </c>
      <c r="I78" s="1">
        <f t="shared" si="10"/>
        <v>5.4374985497793187</v>
      </c>
    </row>
    <row r="79" spans="2:9" x14ac:dyDescent="0.3">
      <c r="B79">
        <v>540</v>
      </c>
      <c r="C79">
        <f t="shared" si="4"/>
        <v>157</v>
      </c>
      <c r="D79" s="1">
        <f t="shared" si="5"/>
        <v>42.315873559922778</v>
      </c>
      <c r="E79" s="1">
        <f t="shared" si="11"/>
        <v>199.31587355992278</v>
      </c>
      <c r="F79" s="1">
        <f t="shared" si="12"/>
        <v>1.793842862039305</v>
      </c>
      <c r="G79" s="7">
        <f t="shared" si="8"/>
        <v>416.25</v>
      </c>
      <c r="H79" s="1">
        <f t="shared" si="9"/>
        <v>3.7462499999999999</v>
      </c>
      <c r="I79" s="1">
        <f t="shared" si="10"/>
        <v>5.5400928620393053</v>
      </c>
    </row>
    <row r="80" spans="2:9" x14ac:dyDescent="0.3">
      <c r="B80">
        <v>550</v>
      </c>
      <c r="C80">
        <f t="shared" si="4"/>
        <v>157</v>
      </c>
      <c r="D80" s="1">
        <f t="shared" si="5"/>
        <v>42.315873559922778</v>
      </c>
      <c r="E80" s="1">
        <f t="shared" si="11"/>
        <v>199.31587355992278</v>
      </c>
      <c r="F80" s="1">
        <f t="shared" si="12"/>
        <v>1.8270621742992921</v>
      </c>
      <c r="G80" s="7">
        <f t="shared" si="8"/>
        <v>416.25</v>
      </c>
      <c r="H80" s="1">
        <f t="shared" si="9"/>
        <v>3.8156249999999994</v>
      </c>
      <c r="I80" s="1">
        <f t="shared" si="10"/>
        <v>5.6426871742992919</v>
      </c>
    </row>
    <row r="81" spans="2:9" x14ac:dyDescent="0.3">
      <c r="B81">
        <v>560</v>
      </c>
      <c r="C81">
        <f t="shared" si="4"/>
        <v>157</v>
      </c>
      <c r="D81" s="1">
        <f t="shared" si="5"/>
        <v>42.315873559922778</v>
      </c>
      <c r="E81" s="1">
        <f t="shared" si="11"/>
        <v>199.31587355992278</v>
      </c>
      <c r="F81" s="1">
        <f t="shared" si="12"/>
        <v>1.8602814865592794</v>
      </c>
      <c r="G81" s="7">
        <f t="shared" si="8"/>
        <v>416.25</v>
      </c>
      <c r="H81" s="1">
        <f t="shared" si="9"/>
        <v>3.8850000000000007</v>
      </c>
      <c r="I81" s="1">
        <f t="shared" si="10"/>
        <v>5.7452814865592803</v>
      </c>
    </row>
    <row r="82" spans="2:9" x14ac:dyDescent="0.3">
      <c r="B82">
        <v>570</v>
      </c>
      <c r="C82">
        <f t="shared" si="4"/>
        <v>157</v>
      </c>
      <c r="D82" s="1">
        <f t="shared" si="5"/>
        <v>42.315873559922778</v>
      </c>
      <c r="E82" s="1">
        <f t="shared" si="11"/>
        <v>199.31587355992278</v>
      </c>
      <c r="F82" s="1">
        <f t="shared" si="12"/>
        <v>1.8935007988192665</v>
      </c>
      <c r="G82" s="7">
        <f t="shared" si="8"/>
        <v>416.25</v>
      </c>
      <c r="H82" s="1">
        <f t="shared" si="9"/>
        <v>3.9543750000000002</v>
      </c>
      <c r="I82" s="1">
        <f t="shared" si="10"/>
        <v>5.8478757988192669</v>
      </c>
    </row>
    <row r="83" spans="2:9" x14ac:dyDescent="0.3">
      <c r="B83">
        <v>580</v>
      </c>
      <c r="C83">
        <f t="shared" si="4"/>
        <v>157</v>
      </c>
      <c r="D83" s="1">
        <f t="shared" si="5"/>
        <v>42.315873559922778</v>
      </c>
      <c r="E83" s="1">
        <f t="shared" si="11"/>
        <v>199.31587355992278</v>
      </c>
      <c r="F83" s="1">
        <f t="shared" si="12"/>
        <v>1.9267201110792536</v>
      </c>
      <c r="G83" s="7">
        <f t="shared" si="8"/>
        <v>416.25</v>
      </c>
      <c r="H83" s="1">
        <f t="shared" si="9"/>
        <v>4.0237499999999997</v>
      </c>
      <c r="I83" s="1">
        <f t="shared" si="10"/>
        <v>5.9504701110792535</v>
      </c>
    </row>
    <row r="84" spans="2:9" x14ac:dyDescent="0.3">
      <c r="B84">
        <v>590</v>
      </c>
      <c r="C84">
        <f t="shared" si="4"/>
        <v>157</v>
      </c>
      <c r="D84" s="1">
        <f t="shared" si="5"/>
        <v>42.315873559922778</v>
      </c>
      <c r="E84" s="1">
        <f t="shared" si="11"/>
        <v>199.31587355992278</v>
      </c>
      <c r="F84" s="1">
        <f t="shared" si="12"/>
        <v>1.9599394233392409</v>
      </c>
      <c r="G84" s="7">
        <f t="shared" si="8"/>
        <v>416.25</v>
      </c>
      <c r="H84" s="1">
        <f t="shared" si="9"/>
        <v>4.0931250000000006</v>
      </c>
      <c r="I84" s="1">
        <f t="shared" si="10"/>
        <v>6.0530644233392419</v>
      </c>
    </row>
    <row r="85" spans="2:9" x14ac:dyDescent="0.3">
      <c r="B85">
        <v>600</v>
      </c>
      <c r="C85">
        <f t="shared" si="4"/>
        <v>157</v>
      </c>
      <c r="D85" s="1">
        <f t="shared" si="5"/>
        <v>42.315873559922778</v>
      </c>
      <c r="E85" s="1">
        <f t="shared" si="11"/>
        <v>199.31587355992278</v>
      </c>
      <c r="F85" s="1">
        <f t="shared" si="12"/>
        <v>1.9931587355992277</v>
      </c>
      <c r="G85" s="7">
        <f t="shared" si="8"/>
        <v>416.25</v>
      </c>
      <c r="H85" s="1">
        <f t="shared" si="9"/>
        <v>4.1624999999999996</v>
      </c>
      <c r="I85" s="1">
        <f t="shared" si="10"/>
        <v>6.1556587355992276</v>
      </c>
    </row>
    <row r="86" spans="2:9" x14ac:dyDescent="0.3">
      <c r="B86">
        <v>610</v>
      </c>
      <c r="C86">
        <f t="shared" si="4"/>
        <v>157</v>
      </c>
      <c r="D86" s="1">
        <f t="shared" si="5"/>
        <v>42.315873559922778</v>
      </c>
      <c r="E86" s="1">
        <f t="shared" si="11"/>
        <v>199.31587355992278</v>
      </c>
      <c r="F86" s="1">
        <f t="shared" si="12"/>
        <v>2.0263780478592146</v>
      </c>
      <c r="G86" s="7">
        <f t="shared" si="8"/>
        <v>416.25</v>
      </c>
      <c r="H86" s="1">
        <f t="shared" si="9"/>
        <v>4.2318749999999996</v>
      </c>
      <c r="I86" s="1">
        <f t="shared" si="10"/>
        <v>6.2582530478592142</v>
      </c>
    </row>
    <row r="87" spans="2:9" x14ac:dyDescent="0.3">
      <c r="B87">
        <v>620</v>
      </c>
      <c r="C87">
        <f t="shared" si="4"/>
        <v>157</v>
      </c>
      <c r="D87" s="1">
        <f t="shared" si="5"/>
        <v>42.315873559922778</v>
      </c>
      <c r="E87" s="1">
        <f t="shared" si="11"/>
        <v>199.31587355992278</v>
      </c>
      <c r="F87" s="1">
        <f t="shared" si="12"/>
        <v>2.0595973601192021</v>
      </c>
      <c r="G87" s="7">
        <f t="shared" si="8"/>
        <v>416.25</v>
      </c>
      <c r="H87" s="1">
        <f t="shared" si="9"/>
        <v>4.3012499999999996</v>
      </c>
      <c r="I87" s="1">
        <f t="shared" si="10"/>
        <v>6.3608473601192017</v>
      </c>
    </row>
    <row r="88" spans="2:9" x14ac:dyDescent="0.3">
      <c r="B88">
        <v>630</v>
      </c>
      <c r="C88">
        <f t="shared" si="4"/>
        <v>157</v>
      </c>
      <c r="D88" s="1">
        <f t="shared" si="5"/>
        <v>42.315873559922778</v>
      </c>
      <c r="E88" s="1">
        <f t="shared" si="11"/>
        <v>199.31587355992278</v>
      </c>
      <c r="F88" s="1">
        <f t="shared" si="12"/>
        <v>2.0928166723791892</v>
      </c>
      <c r="G88" s="7">
        <f t="shared" si="8"/>
        <v>416.25</v>
      </c>
      <c r="H88" s="1">
        <f t="shared" si="9"/>
        <v>4.3706250000000004</v>
      </c>
      <c r="I88" s="1">
        <f t="shared" si="10"/>
        <v>6.4634416723791901</v>
      </c>
    </row>
    <row r="89" spans="2:9" x14ac:dyDescent="0.3">
      <c r="B89">
        <v>640</v>
      </c>
      <c r="C89">
        <f t="shared" si="4"/>
        <v>157</v>
      </c>
      <c r="D89" s="1">
        <f t="shared" si="5"/>
        <v>42.315873559922778</v>
      </c>
      <c r="E89" s="1">
        <f t="shared" si="11"/>
        <v>199.31587355992278</v>
      </c>
      <c r="F89" s="1">
        <f t="shared" si="12"/>
        <v>2.1260359846391763</v>
      </c>
      <c r="G89" s="7">
        <f t="shared" si="8"/>
        <v>416.25</v>
      </c>
      <c r="H89" s="1">
        <f t="shared" si="9"/>
        <v>4.4400000000000004</v>
      </c>
      <c r="I89" s="1">
        <f t="shared" si="10"/>
        <v>6.5660359846391767</v>
      </c>
    </row>
    <row r="90" spans="2:9" x14ac:dyDescent="0.3">
      <c r="B90">
        <v>650</v>
      </c>
      <c r="C90">
        <f t="shared" ref="C90:C133" si="13">$B$12</f>
        <v>157</v>
      </c>
      <c r="D90" s="1">
        <f t="shared" ref="D90:D133" si="14">38.8*($B$13^3)</f>
        <v>42.315873559922778</v>
      </c>
      <c r="E90" s="1">
        <f t="shared" si="11"/>
        <v>199.31587355992278</v>
      </c>
      <c r="F90" s="1">
        <f t="shared" si="12"/>
        <v>2.1592552968991634</v>
      </c>
      <c r="G90" s="7">
        <f t="shared" ref="G90:G133" si="15">$B$14</f>
        <v>416.25</v>
      </c>
      <c r="H90" s="1">
        <f t="shared" ref="H90:H97" si="16">(G90*(B90/60))/1000</f>
        <v>4.5093750000000004</v>
      </c>
      <c r="I90" s="1">
        <f t="shared" ref="I90:I97" si="17">F90+H90</f>
        <v>6.6686302968991633</v>
      </c>
    </row>
    <row r="91" spans="2:9" x14ac:dyDescent="0.3">
      <c r="B91">
        <v>660</v>
      </c>
      <c r="C91">
        <f t="shared" si="13"/>
        <v>157</v>
      </c>
      <c r="D91" s="1">
        <f t="shared" si="14"/>
        <v>42.315873559922778</v>
      </c>
      <c r="E91" s="1">
        <f t="shared" si="11"/>
        <v>199.31587355992278</v>
      </c>
      <c r="F91" s="1">
        <f t="shared" si="12"/>
        <v>2.1924746091591505</v>
      </c>
      <c r="G91" s="7">
        <f t="shared" si="15"/>
        <v>416.25</v>
      </c>
      <c r="H91" s="1">
        <f t="shared" si="16"/>
        <v>4.5787500000000003</v>
      </c>
      <c r="I91" s="1">
        <f t="shared" si="17"/>
        <v>6.7712246091591508</v>
      </c>
    </row>
    <row r="92" spans="2:9" x14ac:dyDescent="0.3">
      <c r="B92">
        <v>670</v>
      </c>
      <c r="C92">
        <f t="shared" si="13"/>
        <v>157</v>
      </c>
      <c r="D92" s="1">
        <f t="shared" si="14"/>
        <v>42.315873559922778</v>
      </c>
      <c r="E92" s="1">
        <f t="shared" si="11"/>
        <v>199.31587355992278</v>
      </c>
      <c r="F92" s="1">
        <f t="shared" si="12"/>
        <v>2.2256939214191376</v>
      </c>
      <c r="G92" s="7">
        <f t="shared" si="15"/>
        <v>416.25</v>
      </c>
      <c r="H92" s="1">
        <f t="shared" si="16"/>
        <v>4.6481250000000003</v>
      </c>
      <c r="I92" s="1">
        <f t="shared" si="17"/>
        <v>6.8738189214191383</v>
      </c>
    </row>
    <row r="93" spans="2:9" x14ac:dyDescent="0.3">
      <c r="B93">
        <v>680</v>
      </c>
      <c r="C93">
        <f t="shared" si="13"/>
        <v>157</v>
      </c>
      <c r="D93" s="1">
        <f t="shared" si="14"/>
        <v>42.315873559922778</v>
      </c>
      <c r="E93" s="1">
        <f t="shared" si="11"/>
        <v>199.31587355992278</v>
      </c>
      <c r="F93" s="1">
        <f t="shared" si="12"/>
        <v>2.2589132336791251</v>
      </c>
      <c r="G93" s="7">
        <f t="shared" si="15"/>
        <v>416.25</v>
      </c>
      <c r="H93" s="1">
        <f t="shared" si="16"/>
        <v>4.7175000000000002</v>
      </c>
      <c r="I93" s="1">
        <f t="shared" si="17"/>
        <v>6.9764132336791249</v>
      </c>
    </row>
    <row r="94" spans="2:9" x14ac:dyDescent="0.3">
      <c r="B94">
        <v>690</v>
      </c>
      <c r="C94">
        <f t="shared" si="13"/>
        <v>157</v>
      </c>
      <c r="D94" s="1">
        <f t="shared" si="14"/>
        <v>42.315873559922778</v>
      </c>
      <c r="E94" s="1">
        <f t="shared" si="11"/>
        <v>199.31587355992278</v>
      </c>
      <c r="F94" s="1">
        <f t="shared" si="12"/>
        <v>2.2921325459391118</v>
      </c>
      <c r="G94" s="7">
        <f t="shared" si="15"/>
        <v>416.25</v>
      </c>
      <c r="H94" s="1">
        <f t="shared" si="16"/>
        <v>4.7868750000000002</v>
      </c>
      <c r="I94" s="1">
        <f t="shared" si="17"/>
        <v>7.0790075459391115</v>
      </c>
    </row>
    <row r="95" spans="2:9" x14ac:dyDescent="0.3">
      <c r="B95">
        <v>700</v>
      </c>
      <c r="C95">
        <f t="shared" si="13"/>
        <v>157</v>
      </c>
      <c r="D95" s="1">
        <f t="shared" si="14"/>
        <v>42.315873559922778</v>
      </c>
      <c r="E95" s="1">
        <f t="shared" si="11"/>
        <v>199.31587355992278</v>
      </c>
      <c r="F95" s="1">
        <f t="shared" si="12"/>
        <v>2.3253518581990988</v>
      </c>
      <c r="G95" s="7">
        <f t="shared" si="15"/>
        <v>416.25</v>
      </c>
      <c r="H95" s="1">
        <f t="shared" si="16"/>
        <v>4.8562500000000002</v>
      </c>
      <c r="I95" s="1">
        <f t="shared" si="17"/>
        <v>7.181601858199099</v>
      </c>
    </row>
    <row r="96" spans="2:9" x14ac:dyDescent="0.3">
      <c r="B96">
        <v>710</v>
      </c>
      <c r="C96">
        <f t="shared" si="13"/>
        <v>157</v>
      </c>
      <c r="D96" s="1">
        <f t="shared" si="14"/>
        <v>42.315873559922778</v>
      </c>
      <c r="E96" s="1">
        <f t="shared" si="11"/>
        <v>199.31587355992278</v>
      </c>
      <c r="F96" s="1">
        <f t="shared" si="12"/>
        <v>2.3585711704590864</v>
      </c>
      <c r="G96" s="7">
        <f t="shared" si="15"/>
        <v>416.25</v>
      </c>
      <c r="H96" s="1">
        <f t="shared" si="16"/>
        <v>4.9256250000000001</v>
      </c>
      <c r="I96" s="1">
        <f t="shared" si="17"/>
        <v>7.2841961704590865</v>
      </c>
    </row>
    <row r="97" spans="2:9" x14ac:dyDescent="0.3">
      <c r="B97">
        <v>720</v>
      </c>
      <c r="C97">
        <f t="shared" si="13"/>
        <v>157</v>
      </c>
      <c r="D97" s="1">
        <f t="shared" si="14"/>
        <v>42.315873559922778</v>
      </c>
      <c r="E97" s="1">
        <f t="shared" si="11"/>
        <v>199.31587355992278</v>
      </c>
      <c r="F97" s="1">
        <f t="shared" si="12"/>
        <v>2.391790482719073</v>
      </c>
      <c r="G97" s="7">
        <f t="shared" si="15"/>
        <v>416.25</v>
      </c>
      <c r="H97" s="1">
        <f t="shared" si="16"/>
        <v>4.9950000000000001</v>
      </c>
      <c r="I97" s="1">
        <f t="shared" si="17"/>
        <v>7.3867904827190731</v>
      </c>
    </row>
    <row r="98" spans="2:9" x14ac:dyDescent="0.3">
      <c r="B98">
        <v>730</v>
      </c>
      <c r="C98">
        <f t="shared" si="13"/>
        <v>157</v>
      </c>
      <c r="D98" s="1">
        <f t="shared" si="14"/>
        <v>42.315873559922778</v>
      </c>
      <c r="E98" s="1">
        <f t="shared" ref="E98:E133" si="18">C98+D98</f>
        <v>199.31587355992278</v>
      </c>
      <c r="F98" s="1">
        <f t="shared" ref="F98:F133" si="19">((B98/60)*E98)/1000</f>
        <v>2.4250097949790601</v>
      </c>
      <c r="G98" s="7">
        <f t="shared" si="15"/>
        <v>416.25</v>
      </c>
      <c r="H98" s="1">
        <f t="shared" ref="H98:H133" si="20">(G98*(B98/60))/1000</f>
        <v>5.0643750000000001</v>
      </c>
      <c r="I98" s="1">
        <f t="shared" ref="I98:I133" si="21">F98+H98</f>
        <v>7.4893847949790597</v>
      </c>
    </row>
    <row r="99" spans="2:9" x14ac:dyDescent="0.3">
      <c r="B99">
        <v>740</v>
      </c>
      <c r="C99">
        <f t="shared" si="13"/>
        <v>157</v>
      </c>
      <c r="D99" s="1">
        <f t="shared" si="14"/>
        <v>42.315873559922778</v>
      </c>
      <c r="E99" s="1">
        <f t="shared" si="18"/>
        <v>199.31587355992278</v>
      </c>
      <c r="F99" s="1">
        <f t="shared" si="19"/>
        <v>2.4582291072390476</v>
      </c>
      <c r="G99" s="7">
        <f t="shared" si="15"/>
        <v>416.25</v>
      </c>
      <c r="H99" s="1">
        <f t="shared" si="20"/>
        <v>5.13375</v>
      </c>
      <c r="I99" s="1">
        <f t="shared" si="21"/>
        <v>7.5919791072390481</v>
      </c>
    </row>
    <row r="100" spans="2:9" x14ac:dyDescent="0.3">
      <c r="B100">
        <v>750</v>
      </c>
      <c r="C100">
        <f t="shared" si="13"/>
        <v>157</v>
      </c>
      <c r="D100" s="1">
        <f t="shared" si="14"/>
        <v>42.315873559922778</v>
      </c>
      <c r="E100" s="1">
        <f t="shared" si="18"/>
        <v>199.31587355992278</v>
      </c>
      <c r="F100" s="1">
        <f t="shared" si="19"/>
        <v>2.4914484194990347</v>
      </c>
      <c r="G100" s="7">
        <f t="shared" si="15"/>
        <v>416.25</v>
      </c>
      <c r="H100" s="1">
        <f t="shared" si="20"/>
        <v>5.203125</v>
      </c>
      <c r="I100" s="1">
        <f t="shared" si="21"/>
        <v>7.6945734194990347</v>
      </c>
    </row>
    <row r="101" spans="2:9" x14ac:dyDescent="0.3">
      <c r="B101">
        <v>760</v>
      </c>
      <c r="C101">
        <f t="shared" si="13"/>
        <v>157</v>
      </c>
      <c r="D101" s="1">
        <f t="shared" si="14"/>
        <v>42.315873559922778</v>
      </c>
      <c r="E101" s="1">
        <f t="shared" si="18"/>
        <v>199.31587355992278</v>
      </c>
      <c r="F101" s="1">
        <f t="shared" si="19"/>
        <v>2.5246677317590214</v>
      </c>
      <c r="G101" s="7">
        <f t="shared" si="15"/>
        <v>416.25</v>
      </c>
      <c r="H101" s="1">
        <f t="shared" si="20"/>
        <v>5.2725</v>
      </c>
      <c r="I101" s="1">
        <f t="shared" si="21"/>
        <v>7.7971677317590213</v>
      </c>
    </row>
    <row r="102" spans="2:9" x14ac:dyDescent="0.3">
      <c r="B102">
        <v>770</v>
      </c>
      <c r="C102">
        <f t="shared" si="13"/>
        <v>157</v>
      </c>
      <c r="D102" s="1">
        <f t="shared" si="14"/>
        <v>42.315873559922778</v>
      </c>
      <c r="E102" s="1">
        <f t="shared" si="18"/>
        <v>199.31587355992278</v>
      </c>
      <c r="F102" s="1">
        <f t="shared" si="19"/>
        <v>2.5578870440190089</v>
      </c>
      <c r="G102" s="7">
        <f t="shared" si="15"/>
        <v>416.25</v>
      </c>
      <c r="H102" s="1">
        <f t="shared" si="20"/>
        <v>5.3418749999999999</v>
      </c>
      <c r="I102" s="1">
        <f t="shared" si="21"/>
        <v>7.8997620440190088</v>
      </c>
    </row>
    <row r="103" spans="2:9" x14ac:dyDescent="0.3">
      <c r="B103">
        <v>780</v>
      </c>
      <c r="C103">
        <f t="shared" si="13"/>
        <v>157</v>
      </c>
      <c r="D103" s="1">
        <f t="shared" si="14"/>
        <v>42.315873559922778</v>
      </c>
      <c r="E103" s="1">
        <f t="shared" si="18"/>
        <v>199.31587355992278</v>
      </c>
      <c r="F103" s="1">
        <f t="shared" si="19"/>
        <v>2.591106356278996</v>
      </c>
      <c r="G103" s="7">
        <f t="shared" si="15"/>
        <v>416.25</v>
      </c>
      <c r="H103" s="1">
        <f t="shared" si="20"/>
        <v>5.4112499999999999</v>
      </c>
      <c r="I103" s="1">
        <f t="shared" si="21"/>
        <v>8.0023563562789963</v>
      </c>
    </row>
    <row r="104" spans="2:9" x14ac:dyDescent="0.3">
      <c r="B104">
        <v>790</v>
      </c>
      <c r="C104">
        <f t="shared" si="13"/>
        <v>157</v>
      </c>
      <c r="D104" s="1">
        <f t="shared" si="14"/>
        <v>42.315873559922778</v>
      </c>
      <c r="E104" s="1">
        <f t="shared" si="18"/>
        <v>199.31587355992278</v>
      </c>
      <c r="F104" s="1">
        <f t="shared" si="19"/>
        <v>2.6243256685389835</v>
      </c>
      <c r="G104" s="7">
        <f t="shared" si="15"/>
        <v>416.25</v>
      </c>
      <c r="H104" s="1">
        <f t="shared" si="20"/>
        <v>5.4806249999999999</v>
      </c>
      <c r="I104" s="1">
        <f t="shared" si="21"/>
        <v>8.1049506685389829</v>
      </c>
    </row>
    <row r="105" spans="2:9" x14ac:dyDescent="0.3">
      <c r="B105">
        <v>800</v>
      </c>
      <c r="C105">
        <f t="shared" si="13"/>
        <v>157</v>
      </c>
      <c r="D105" s="1">
        <f t="shared" si="14"/>
        <v>42.315873559922778</v>
      </c>
      <c r="E105" s="1">
        <f t="shared" si="18"/>
        <v>199.31587355992278</v>
      </c>
      <c r="F105" s="1">
        <f t="shared" si="19"/>
        <v>2.6575449807989702</v>
      </c>
      <c r="G105" s="7">
        <f t="shared" si="15"/>
        <v>416.25</v>
      </c>
      <c r="H105" s="1">
        <f t="shared" si="20"/>
        <v>5.55</v>
      </c>
      <c r="I105" s="1">
        <f t="shared" si="21"/>
        <v>8.2075449807989695</v>
      </c>
    </row>
    <row r="106" spans="2:9" x14ac:dyDescent="0.3">
      <c r="B106">
        <v>810</v>
      </c>
      <c r="C106">
        <f t="shared" si="13"/>
        <v>157</v>
      </c>
      <c r="D106" s="1">
        <f t="shared" si="14"/>
        <v>42.315873559922778</v>
      </c>
      <c r="E106" s="1">
        <f t="shared" si="18"/>
        <v>199.31587355992278</v>
      </c>
      <c r="F106" s="1">
        <f t="shared" si="19"/>
        <v>2.6907642930589577</v>
      </c>
      <c r="G106" s="7">
        <f t="shared" si="15"/>
        <v>416.25</v>
      </c>
      <c r="H106" s="1">
        <f t="shared" si="20"/>
        <v>5.6193749999999998</v>
      </c>
      <c r="I106" s="1">
        <f t="shared" si="21"/>
        <v>8.3101392930589579</v>
      </c>
    </row>
    <row r="107" spans="2:9" x14ac:dyDescent="0.3">
      <c r="B107">
        <v>820</v>
      </c>
      <c r="C107">
        <f t="shared" si="13"/>
        <v>157</v>
      </c>
      <c r="D107" s="1">
        <f t="shared" si="14"/>
        <v>42.315873559922778</v>
      </c>
      <c r="E107" s="1">
        <f t="shared" si="18"/>
        <v>199.31587355992278</v>
      </c>
      <c r="F107" s="1">
        <f t="shared" si="19"/>
        <v>2.7239836053189448</v>
      </c>
      <c r="G107" s="7">
        <f t="shared" si="15"/>
        <v>416.25</v>
      </c>
      <c r="H107" s="1">
        <f t="shared" si="20"/>
        <v>5.6887499999999998</v>
      </c>
      <c r="I107" s="1">
        <f t="shared" si="21"/>
        <v>8.4127336053189445</v>
      </c>
    </row>
    <row r="108" spans="2:9" x14ac:dyDescent="0.3">
      <c r="B108">
        <v>830</v>
      </c>
      <c r="C108">
        <f t="shared" si="13"/>
        <v>157</v>
      </c>
      <c r="D108" s="1">
        <f t="shared" si="14"/>
        <v>42.315873559922778</v>
      </c>
      <c r="E108" s="1">
        <f t="shared" si="18"/>
        <v>199.31587355992278</v>
      </c>
      <c r="F108" s="1">
        <f t="shared" si="19"/>
        <v>2.7572029175789323</v>
      </c>
      <c r="G108" s="7">
        <f t="shared" si="15"/>
        <v>416.25</v>
      </c>
      <c r="H108" s="1">
        <f t="shared" si="20"/>
        <v>5.7581249999999997</v>
      </c>
      <c r="I108" s="1">
        <f t="shared" si="21"/>
        <v>8.5153279175789329</v>
      </c>
    </row>
    <row r="109" spans="2:9" x14ac:dyDescent="0.3">
      <c r="B109">
        <v>840</v>
      </c>
      <c r="C109">
        <f t="shared" si="13"/>
        <v>157</v>
      </c>
      <c r="D109" s="1">
        <f t="shared" si="14"/>
        <v>42.315873559922778</v>
      </c>
      <c r="E109" s="1">
        <f t="shared" si="18"/>
        <v>199.31587355992278</v>
      </c>
      <c r="F109" s="1">
        <f t="shared" si="19"/>
        <v>2.790422229838919</v>
      </c>
      <c r="G109" s="7">
        <f t="shared" si="15"/>
        <v>416.25</v>
      </c>
      <c r="H109" s="1">
        <f t="shared" si="20"/>
        <v>5.8274999999999997</v>
      </c>
      <c r="I109" s="1">
        <f t="shared" si="21"/>
        <v>8.6179222298389178</v>
      </c>
    </row>
    <row r="110" spans="2:9" x14ac:dyDescent="0.3">
      <c r="B110">
        <v>850</v>
      </c>
      <c r="C110">
        <f t="shared" si="13"/>
        <v>157</v>
      </c>
      <c r="D110" s="1">
        <f t="shared" si="14"/>
        <v>42.315873559922778</v>
      </c>
      <c r="E110" s="1">
        <f t="shared" si="18"/>
        <v>199.31587355992278</v>
      </c>
      <c r="F110" s="1">
        <f t="shared" si="19"/>
        <v>2.8236415420989061</v>
      </c>
      <c r="G110" s="7">
        <f t="shared" si="15"/>
        <v>416.25</v>
      </c>
      <c r="H110" s="1">
        <f t="shared" si="20"/>
        <v>5.8968749999999996</v>
      </c>
      <c r="I110" s="1">
        <f t="shared" si="21"/>
        <v>8.7205165420989061</v>
      </c>
    </row>
    <row r="111" spans="2:9" x14ac:dyDescent="0.3">
      <c r="B111">
        <v>860</v>
      </c>
      <c r="C111">
        <f t="shared" si="13"/>
        <v>157</v>
      </c>
      <c r="D111" s="1">
        <f t="shared" si="14"/>
        <v>42.315873559922778</v>
      </c>
      <c r="E111" s="1">
        <f t="shared" si="18"/>
        <v>199.31587355992278</v>
      </c>
      <c r="F111" s="1">
        <f t="shared" si="19"/>
        <v>2.8568608543588936</v>
      </c>
      <c r="G111" s="7">
        <f t="shared" si="15"/>
        <v>416.25</v>
      </c>
      <c r="H111" s="1">
        <f t="shared" si="20"/>
        <v>5.9662499999999996</v>
      </c>
      <c r="I111" s="1">
        <f t="shared" si="21"/>
        <v>8.8231108543588928</v>
      </c>
    </row>
    <row r="112" spans="2:9" x14ac:dyDescent="0.3">
      <c r="B112">
        <v>870</v>
      </c>
      <c r="C112">
        <f t="shared" si="13"/>
        <v>157</v>
      </c>
      <c r="D112" s="1">
        <f t="shared" si="14"/>
        <v>42.315873559922778</v>
      </c>
      <c r="E112" s="1">
        <f t="shared" si="18"/>
        <v>199.31587355992278</v>
      </c>
      <c r="F112" s="1">
        <f t="shared" si="19"/>
        <v>2.8900801666188802</v>
      </c>
      <c r="G112" s="7">
        <f t="shared" si="15"/>
        <v>416.25</v>
      </c>
      <c r="H112" s="1">
        <f t="shared" si="20"/>
        <v>6.0356249999999996</v>
      </c>
      <c r="I112" s="1">
        <f t="shared" si="21"/>
        <v>8.9257051666188794</v>
      </c>
    </row>
    <row r="113" spans="2:9" x14ac:dyDescent="0.3">
      <c r="B113">
        <v>880</v>
      </c>
      <c r="C113">
        <f t="shared" si="13"/>
        <v>157</v>
      </c>
      <c r="D113" s="1">
        <f t="shared" si="14"/>
        <v>42.315873559922778</v>
      </c>
      <c r="E113" s="1">
        <f t="shared" si="18"/>
        <v>199.31587355992278</v>
      </c>
      <c r="F113" s="1">
        <f t="shared" si="19"/>
        <v>2.9232994788788673</v>
      </c>
      <c r="G113" s="7">
        <f t="shared" si="15"/>
        <v>416.25</v>
      </c>
      <c r="H113" s="1">
        <f t="shared" si="20"/>
        <v>6.1050000000000004</v>
      </c>
      <c r="I113" s="1">
        <f t="shared" si="21"/>
        <v>9.0282994788788677</v>
      </c>
    </row>
    <row r="114" spans="2:9" x14ac:dyDescent="0.3">
      <c r="B114">
        <v>890</v>
      </c>
      <c r="C114">
        <f t="shared" si="13"/>
        <v>157</v>
      </c>
      <c r="D114" s="1">
        <f t="shared" si="14"/>
        <v>42.315873559922778</v>
      </c>
      <c r="E114" s="1">
        <f t="shared" si="18"/>
        <v>199.31587355992278</v>
      </c>
      <c r="F114" s="1">
        <f t="shared" si="19"/>
        <v>2.9565187911388549</v>
      </c>
      <c r="G114" s="7">
        <f t="shared" si="15"/>
        <v>416.25</v>
      </c>
      <c r="H114" s="1">
        <f t="shared" si="20"/>
        <v>6.1743750000000004</v>
      </c>
      <c r="I114" s="1">
        <f t="shared" si="21"/>
        <v>9.1308937911388561</v>
      </c>
    </row>
    <row r="115" spans="2:9" x14ac:dyDescent="0.3">
      <c r="B115">
        <v>900</v>
      </c>
      <c r="C115">
        <f t="shared" si="13"/>
        <v>157</v>
      </c>
      <c r="D115" s="1">
        <f t="shared" si="14"/>
        <v>42.315873559922778</v>
      </c>
      <c r="E115" s="1">
        <f t="shared" si="18"/>
        <v>199.31587355992278</v>
      </c>
      <c r="F115" s="1">
        <f t="shared" si="19"/>
        <v>2.9897381033988419</v>
      </c>
      <c r="G115" s="7">
        <f t="shared" si="15"/>
        <v>416.25</v>
      </c>
      <c r="H115" s="1">
        <f t="shared" si="20"/>
        <v>6.2437500000000004</v>
      </c>
      <c r="I115" s="1">
        <f t="shared" si="21"/>
        <v>9.2334881033988427</v>
      </c>
    </row>
    <row r="116" spans="2:9" x14ac:dyDescent="0.3">
      <c r="B116">
        <v>910</v>
      </c>
      <c r="C116">
        <f t="shared" si="13"/>
        <v>157</v>
      </c>
      <c r="D116" s="1">
        <f t="shared" si="14"/>
        <v>42.315873559922778</v>
      </c>
      <c r="E116" s="1">
        <f t="shared" si="18"/>
        <v>199.31587355992278</v>
      </c>
      <c r="F116" s="1">
        <f t="shared" si="19"/>
        <v>3.0229574156588286</v>
      </c>
      <c r="G116" s="7">
        <f t="shared" si="15"/>
        <v>416.25</v>
      </c>
      <c r="H116" s="1">
        <f t="shared" si="20"/>
        <v>6.3131250000000003</v>
      </c>
      <c r="I116" s="1">
        <f t="shared" si="21"/>
        <v>9.3360824156588293</v>
      </c>
    </row>
    <row r="117" spans="2:9" x14ac:dyDescent="0.3">
      <c r="B117">
        <v>920</v>
      </c>
      <c r="C117">
        <f t="shared" si="13"/>
        <v>157</v>
      </c>
      <c r="D117" s="1">
        <f t="shared" si="14"/>
        <v>42.315873559922778</v>
      </c>
      <c r="E117" s="1">
        <f t="shared" si="18"/>
        <v>199.31587355992278</v>
      </c>
      <c r="F117" s="1">
        <f t="shared" si="19"/>
        <v>3.0561767279188161</v>
      </c>
      <c r="G117" s="7">
        <f t="shared" si="15"/>
        <v>416.25</v>
      </c>
      <c r="H117" s="1">
        <f t="shared" si="20"/>
        <v>6.3825000000000003</v>
      </c>
      <c r="I117" s="1">
        <f t="shared" si="21"/>
        <v>9.438676727918816</v>
      </c>
    </row>
    <row r="118" spans="2:9" x14ac:dyDescent="0.3">
      <c r="B118">
        <v>930</v>
      </c>
      <c r="C118">
        <f t="shared" si="13"/>
        <v>157</v>
      </c>
      <c r="D118" s="1">
        <f t="shared" si="14"/>
        <v>42.315873559922778</v>
      </c>
      <c r="E118" s="1">
        <f t="shared" si="18"/>
        <v>199.31587355992278</v>
      </c>
      <c r="F118" s="1">
        <f t="shared" si="19"/>
        <v>3.0893960401788032</v>
      </c>
      <c r="G118" s="7">
        <f t="shared" si="15"/>
        <v>416.25</v>
      </c>
      <c r="H118" s="1">
        <f t="shared" si="20"/>
        <v>6.4518750000000002</v>
      </c>
      <c r="I118" s="1">
        <f t="shared" si="21"/>
        <v>9.5412710401788026</v>
      </c>
    </row>
    <row r="119" spans="2:9" x14ac:dyDescent="0.3">
      <c r="B119">
        <v>940</v>
      </c>
      <c r="C119">
        <f t="shared" si="13"/>
        <v>157</v>
      </c>
      <c r="D119" s="1">
        <f t="shared" si="14"/>
        <v>42.315873559922778</v>
      </c>
      <c r="E119" s="1">
        <f t="shared" si="18"/>
        <v>199.31587355992278</v>
      </c>
      <c r="F119" s="1">
        <f t="shared" si="19"/>
        <v>3.1226153524387898</v>
      </c>
      <c r="G119" s="7">
        <f t="shared" si="15"/>
        <v>416.25</v>
      </c>
      <c r="H119" s="1">
        <f t="shared" si="20"/>
        <v>6.5212500000000002</v>
      </c>
      <c r="I119" s="1">
        <f t="shared" si="21"/>
        <v>9.6438653524387909</v>
      </c>
    </row>
    <row r="120" spans="2:9" x14ac:dyDescent="0.3">
      <c r="B120">
        <v>950</v>
      </c>
      <c r="C120">
        <f t="shared" si="13"/>
        <v>157</v>
      </c>
      <c r="D120" s="1">
        <f t="shared" si="14"/>
        <v>42.315873559922778</v>
      </c>
      <c r="E120" s="1">
        <f t="shared" si="18"/>
        <v>199.31587355992278</v>
      </c>
      <c r="F120" s="1">
        <f t="shared" si="19"/>
        <v>3.1558346646987774</v>
      </c>
      <c r="G120" s="7">
        <f t="shared" si="15"/>
        <v>416.25</v>
      </c>
      <c r="H120" s="1">
        <f t="shared" si="20"/>
        <v>6.5906250000000002</v>
      </c>
      <c r="I120" s="1">
        <f t="shared" si="21"/>
        <v>9.7464596646987776</v>
      </c>
    </row>
    <row r="121" spans="2:9" x14ac:dyDescent="0.3">
      <c r="B121">
        <v>960</v>
      </c>
      <c r="C121">
        <f t="shared" si="13"/>
        <v>157</v>
      </c>
      <c r="D121" s="1">
        <f t="shared" si="14"/>
        <v>42.315873559922778</v>
      </c>
      <c r="E121" s="1">
        <f t="shared" si="18"/>
        <v>199.31587355992278</v>
      </c>
      <c r="F121" s="1">
        <f t="shared" si="19"/>
        <v>3.1890539769587645</v>
      </c>
      <c r="G121" s="7">
        <f t="shared" si="15"/>
        <v>416.25</v>
      </c>
      <c r="H121" s="1">
        <f t="shared" si="20"/>
        <v>6.66</v>
      </c>
      <c r="I121" s="1">
        <f t="shared" si="21"/>
        <v>9.8490539769587642</v>
      </c>
    </row>
    <row r="122" spans="2:9" x14ac:dyDescent="0.3">
      <c r="B122">
        <v>970</v>
      </c>
      <c r="C122">
        <f t="shared" si="13"/>
        <v>157</v>
      </c>
      <c r="D122" s="1">
        <f t="shared" si="14"/>
        <v>42.315873559922778</v>
      </c>
      <c r="E122" s="1">
        <f t="shared" si="18"/>
        <v>199.31587355992278</v>
      </c>
      <c r="F122" s="1">
        <f t="shared" si="19"/>
        <v>3.222273289218752</v>
      </c>
      <c r="G122" s="7">
        <f t="shared" si="15"/>
        <v>416.25</v>
      </c>
      <c r="H122" s="1">
        <f t="shared" si="20"/>
        <v>6.729375000000001</v>
      </c>
      <c r="I122" s="1">
        <f t="shared" si="21"/>
        <v>9.9516482892187526</v>
      </c>
    </row>
    <row r="123" spans="2:9" x14ac:dyDescent="0.3">
      <c r="B123">
        <v>980</v>
      </c>
      <c r="C123">
        <f t="shared" si="13"/>
        <v>157</v>
      </c>
      <c r="D123" s="1">
        <f t="shared" si="14"/>
        <v>42.315873559922778</v>
      </c>
      <c r="E123" s="1">
        <f t="shared" si="18"/>
        <v>199.31587355992278</v>
      </c>
      <c r="F123" s="1">
        <f t="shared" si="19"/>
        <v>3.2554926014787382</v>
      </c>
      <c r="G123" s="7">
        <f t="shared" si="15"/>
        <v>416.25</v>
      </c>
      <c r="H123" s="1">
        <f t="shared" si="20"/>
        <v>6.7987499999999992</v>
      </c>
      <c r="I123" s="1">
        <f t="shared" si="21"/>
        <v>10.054242601478737</v>
      </c>
    </row>
    <row r="124" spans="2:9" x14ac:dyDescent="0.3">
      <c r="B124">
        <v>990</v>
      </c>
      <c r="C124">
        <f t="shared" si="13"/>
        <v>157</v>
      </c>
      <c r="D124" s="1">
        <f t="shared" si="14"/>
        <v>42.315873559922778</v>
      </c>
      <c r="E124" s="1">
        <f t="shared" si="18"/>
        <v>199.31587355992278</v>
      </c>
      <c r="F124" s="1">
        <f t="shared" si="19"/>
        <v>3.2887119137387257</v>
      </c>
      <c r="G124" s="7">
        <f t="shared" si="15"/>
        <v>416.25</v>
      </c>
      <c r="H124" s="1">
        <f t="shared" si="20"/>
        <v>6.868125</v>
      </c>
      <c r="I124" s="1">
        <f t="shared" si="21"/>
        <v>10.156836913738726</v>
      </c>
    </row>
    <row r="125" spans="2:9" x14ac:dyDescent="0.3">
      <c r="B125">
        <v>1000</v>
      </c>
      <c r="C125">
        <f t="shared" si="13"/>
        <v>157</v>
      </c>
      <c r="D125" s="1">
        <f t="shared" si="14"/>
        <v>42.315873559922778</v>
      </c>
      <c r="E125" s="1">
        <f t="shared" si="18"/>
        <v>199.31587355992278</v>
      </c>
      <c r="F125" s="1">
        <f t="shared" si="19"/>
        <v>3.3219312259987133</v>
      </c>
      <c r="G125" s="7">
        <f t="shared" si="15"/>
        <v>416.25</v>
      </c>
      <c r="H125" s="1">
        <f t="shared" si="20"/>
        <v>6.9375000000000009</v>
      </c>
      <c r="I125" s="1">
        <f t="shared" si="21"/>
        <v>10.259431225998714</v>
      </c>
    </row>
    <row r="126" spans="2:9" x14ac:dyDescent="0.3">
      <c r="B126">
        <v>1010</v>
      </c>
      <c r="C126">
        <f t="shared" si="13"/>
        <v>157</v>
      </c>
      <c r="D126" s="1">
        <f t="shared" si="14"/>
        <v>42.315873559922778</v>
      </c>
      <c r="E126" s="1">
        <f t="shared" si="18"/>
        <v>199.31587355992278</v>
      </c>
      <c r="F126" s="1">
        <f t="shared" si="19"/>
        <v>3.3551505382586999</v>
      </c>
      <c r="G126" s="7">
        <f t="shared" si="15"/>
        <v>416.25</v>
      </c>
      <c r="H126" s="1">
        <f t="shared" si="20"/>
        <v>7.0068749999999991</v>
      </c>
      <c r="I126" s="1">
        <f t="shared" si="21"/>
        <v>10.362025538258699</v>
      </c>
    </row>
    <row r="127" spans="2:9" x14ac:dyDescent="0.3">
      <c r="B127">
        <v>1020</v>
      </c>
      <c r="C127">
        <f t="shared" si="13"/>
        <v>157</v>
      </c>
      <c r="D127" s="1">
        <f t="shared" si="14"/>
        <v>42.315873559922778</v>
      </c>
      <c r="E127" s="1">
        <f t="shared" si="18"/>
        <v>199.31587355992278</v>
      </c>
      <c r="F127" s="1">
        <f t="shared" si="19"/>
        <v>3.388369850518687</v>
      </c>
      <c r="G127" s="7">
        <f t="shared" si="15"/>
        <v>416.25</v>
      </c>
      <c r="H127" s="1">
        <f t="shared" si="20"/>
        <v>7.0762499999999999</v>
      </c>
      <c r="I127" s="1">
        <f t="shared" si="21"/>
        <v>10.464619850518687</v>
      </c>
    </row>
    <row r="128" spans="2:9" x14ac:dyDescent="0.3">
      <c r="B128">
        <v>1030</v>
      </c>
      <c r="C128">
        <f t="shared" si="13"/>
        <v>157</v>
      </c>
      <c r="D128" s="1">
        <f t="shared" si="14"/>
        <v>42.315873559922778</v>
      </c>
      <c r="E128" s="1">
        <f t="shared" si="18"/>
        <v>199.31587355992278</v>
      </c>
      <c r="F128" s="1">
        <f t="shared" si="19"/>
        <v>3.4215891627786745</v>
      </c>
      <c r="G128" s="7">
        <f t="shared" si="15"/>
        <v>416.25</v>
      </c>
      <c r="H128" s="1">
        <f t="shared" si="20"/>
        <v>7.1456250000000008</v>
      </c>
      <c r="I128" s="1">
        <f t="shared" si="21"/>
        <v>10.567214162778676</v>
      </c>
    </row>
    <row r="129" spans="2:9" x14ac:dyDescent="0.3">
      <c r="B129">
        <v>1040</v>
      </c>
      <c r="C129">
        <f t="shared" si="13"/>
        <v>157</v>
      </c>
      <c r="D129" s="1">
        <f t="shared" si="14"/>
        <v>42.315873559922778</v>
      </c>
      <c r="E129" s="1">
        <f t="shared" si="18"/>
        <v>199.31587355992278</v>
      </c>
      <c r="F129" s="1">
        <f t="shared" si="19"/>
        <v>3.4548084750386612</v>
      </c>
      <c r="G129" s="7">
        <f t="shared" si="15"/>
        <v>416.25</v>
      </c>
      <c r="H129" s="1">
        <f t="shared" si="20"/>
        <v>7.214999999999999</v>
      </c>
      <c r="I129" s="1">
        <f t="shared" si="21"/>
        <v>10.669808475038661</v>
      </c>
    </row>
    <row r="130" spans="2:9" x14ac:dyDescent="0.3">
      <c r="B130">
        <v>1050</v>
      </c>
      <c r="C130">
        <f t="shared" si="13"/>
        <v>157</v>
      </c>
      <c r="D130" s="1">
        <f t="shared" si="14"/>
        <v>42.315873559922778</v>
      </c>
      <c r="E130" s="1">
        <f t="shared" si="18"/>
        <v>199.31587355992278</v>
      </c>
      <c r="F130" s="1">
        <f t="shared" si="19"/>
        <v>3.4880277872986487</v>
      </c>
      <c r="G130" s="7">
        <f t="shared" si="15"/>
        <v>416.25</v>
      </c>
      <c r="H130" s="1">
        <f t="shared" si="20"/>
        <v>7.2843749999999998</v>
      </c>
      <c r="I130" s="1">
        <f t="shared" si="21"/>
        <v>10.772402787298649</v>
      </c>
    </row>
    <row r="131" spans="2:9" x14ac:dyDescent="0.3">
      <c r="B131">
        <v>1060</v>
      </c>
      <c r="C131">
        <f t="shared" si="13"/>
        <v>157</v>
      </c>
      <c r="D131" s="1">
        <f t="shared" si="14"/>
        <v>42.315873559922778</v>
      </c>
      <c r="E131" s="1">
        <f t="shared" si="18"/>
        <v>199.31587355992278</v>
      </c>
      <c r="F131" s="1">
        <f t="shared" si="19"/>
        <v>3.5212470995586358</v>
      </c>
      <c r="G131" s="7">
        <f t="shared" si="15"/>
        <v>416.25</v>
      </c>
      <c r="H131" s="1">
        <f t="shared" si="20"/>
        <v>7.3537500000000007</v>
      </c>
      <c r="I131" s="1">
        <f t="shared" si="21"/>
        <v>10.874997099558637</v>
      </c>
    </row>
    <row r="132" spans="2:9" x14ac:dyDescent="0.3">
      <c r="B132">
        <v>1070</v>
      </c>
      <c r="C132">
        <f t="shared" si="13"/>
        <v>157</v>
      </c>
      <c r="D132" s="1">
        <f t="shared" si="14"/>
        <v>42.315873559922778</v>
      </c>
      <c r="E132" s="1">
        <f t="shared" si="18"/>
        <v>199.31587355992278</v>
      </c>
      <c r="F132" s="1">
        <f t="shared" si="19"/>
        <v>3.5544664118186224</v>
      </c>
      <c r="G132" s="7">
        <f t="shared" si="15"/>
        <v>416.25</v>
      </c>
      <c r="H132" s="1">
        <f t="shared" si="20"/>
        <v>7.4231249999999989</v>
      </c>
      <c r="I132" s="1">
        <f t="shared" si="21"/>
        <v>10.977591411818622</v>
      </c>
    </row>
    <row r="133" spans="2:9" x14ac:dyDescent="0.3">
      <c r="B133">
        <v>1080</v>
      </c>
      <c r="C133">
        <f t="shared" si="13"/>
        <v>157</v>
      </c>
      <c r="D133" s="1">
        <f t="shared" si="14"/>
        <v>42.315873559922778</v>
      </c>
      <c r="E133" s="1">
        <f t="shared" si="18"/>
        <v>199.31587355992278</v>
      </c>
      <c r="F133" s="1">
        <f t="shared" si="19"/>
        <v>3.58768572407861</v>
      </c>
      <c r="G133" s="7">
        <f t="shared" si="15"/>
        <v>416.25</v>
      </c>
      <c r="H133" s="1">
        <f t="shared" si="20"/>
        <v>7.4924999999999997</v>
      </c>
      <c r="I133" s="1">
        <f t="shared" si="21"/>
        <v>11.080185724078611</v>
      </c>
    </row>
  </sheetData>
  <mergeCells count="1">
    <mergeCell ref="D10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R12" sqref="R12"/>
    </sheetView>
  </sheetViews>
  <sheetFormatPr defaultRowHeight="14.4" x14ac:dyDescent="0.3"/>
  <cols>
    <col min="1" max="1" width="8.88671875" style="15"/>
    <col min="2" max="2" width="16" style="15" customWidth="1"/>
    <col min="3" max="3" width="8.88671875" style="15"/>
    <col min="4" max="4" width="46.21875" style="15" customWidth="1"/>
    <col min="5" max="5" width="11.6640625" style="15" customWidth="1"/>
    <col min="6" max="6" width="17.21875" style="15" customWidth="1"/>
    <col min="7" max="16384" width="8.88671875" style="15"/>
  </cols>
  <sheetData>
    <row r="2" spans="1:6" x14ac:dyDescent="0.3">
      <c r="A2" s="16" t="s">
        <v>66</v>
      </c>
      <c r="B2" s="16" t="s">
        <v>41</v>
      </c>
      <c r="C2" s="16" t="s">
        <v>42</v>
      </c>
      <c r="D2" s="16" t="s">
        <v>43</v>
      </c>
      <c r="E2" s="16" t="s">
        <v>47</v>
      </c>
      <c r="F2" s="16" t="s">
        <v>59</v>
      </c>
    </row>
    <row r="3" spans="1:6" x14ac:dyDescent="0.3">
      <c r="A3" s="16">
        <v>1</v>
      </c>
      <c r="B3" s="16" t="s">
        <v>57</v>
      </c>
      <c r="C3" s="16">
        <v>1</v>
      </c>
      <c r="D3" s="16" t="s">
        <v>45</v>
      </c>
      <c r="E3" s="16" t="s">
        <v>48</v>
      </c>
      <c r="F3" s="16" t="s">
        <v>60</v>
      </c>
    </row>
    <row r="4" spans="1:6" x14ac:dyDescent="0.3">
      <c r="A4" s="16">
        <v>2</v>
      </c>
      <c r="B4" s="16" t="s">
        <v>57</v>
      </c>
      <c r="C4" s="16">
        <v>1</v>
      </c>
      <c r="D4" s="16" t="s">
        <v>44</v>
      </c>
      <c r="E4" s="16" t="s">
        <v>49</v>
      </c>
      <c r="F4" s="16" t="s">
        <v>60</v>
      </c>
    </row>
    <row r="5" spans="1:6" x14ac:dyDescent="0.3">
      <c r="A5" s="16">
        <v>3</v>
      </c>
      <c r="B5" s="16" t="s">
        <v>57</v>
      </c>
      <c r="C5" s="16">
        <v>1</v>
      </c>
      <c r="D5" s="16" t="s">
        <v>46</v>
      </c>
      <c r="E5" s="16" t="s">
        <v>50</v>
      </c>
      <c r="F5" s="16" t="s">
        <v>60</v>
      </c>
    </row>
    <row r="6" spans="1:6" x14ac:dyDescent="0.3">
      <c r="A6" s="16">
        <v>4</v>
      </c>
      <c r="B6" s="16" t="s">
        <v>57</v>
      </c>
      <c r="C6" s="16">
        <v>1</v>
      </c>
      <c r="D6" s="16" t="s">
        <v>69</v>
      </c>
      <c r="E6" s="16" t="s">
        <v>60</v>
      </c>
      <c r="F6" s="16" t="s">
        <v>60</v>
      </c>
    </row>
    <row r="7" spans="1:6" x14ac:dyDescent="0.3">
      <c r="A7" s="16">
        <v>5</v>
      </c>
      <c r="B7" s="16" t="s">
        <v>57</v>
      </c>
      <c r="C7" s="16">
        <v>1</v>
      </c>
      <c r="D7" s="16" t="s">
        <v>70</v>
      </c>
      <c r="E7" s="16" t="s">
        <v>60</v>
      </c>
      <c r="F7" s="16" t="s">
        <v>60</v>
      </c>
    </row>
    <row r="8" spans="1:6" x14ac:dyDescent="0.3">
      <c r="A8" s="16">
        <v>6</v>
      </c>
      <c r="B8" s="16" t="s">
        <v>57</v>
      </c>
      <c r="C8" s="16">
        <v>1</v>
      </c>
      <c r="D8" s="16" t="s">
        <v>73</v>
      </c>
      <c r="E8" s="16" t="s">
        <v>60</v>
      </c>
      <c r="F8" s="16" t="s">
        <v>60</v>
      </c>
    </row>
    <row r="10" spans="1:6" x14ac:dyDescent="0.3">
      <c r="A10" s="16" t="s">
        <v>66</v>
      </c>
      <c r="B10" s="16" t="s">
        <v>41</v>
      </c>
      <c r="C10" s="16" t="s">
        <v>42</v>
      </c>
      <c r="D10" s="16" t="s">
        <v>43</v>
      </c>
      <c r="E10" s="16" t="s">
        <v>47</v>
      </c>
      <c r="F10" s="16" t="s">
        <v>59</v>
      </c>
    </row>
    <row r="11" spans="1:6" x14ac:dyDescent="0.3">
      <c r="A11" s="16">
        <v>7</v>
      </c>
      <c r="B11" s="16" t="s">
        <v>57</v>
      </c>
      <c r="C11" s="16">
        <v>1</v>
      </c>
      <c r="D11" s="16" t="s">
        <v>51</v>
      </c>
      <c r="E11" s="16" t="s">
        <v>52</v>
      </c>
      <c r="F11" s="16" t="s">
        <v>60</v>
      </c>
    </row>
    <row r="12" spans="1:6" x14ac:dyDescent="0.3">
      <c r="A12" s="16">
        <v>8</v>
      </c>
      <c r="B12" s="16" t="s">
        <v>57</v>
      </c>
      <c r="C12" s="16">
        <v>1</v>
      </c>
      <c r="D12" s="16" t="s">
        <v>53</v>
      </c>
      <c r="E12" s="16" t="s">
        <v>54</v>
      </c>
      <c r="F12" s="16" t="s">
        <v>60</v>
      </c>
    </row>
    <row r="13" spans="1:6" x14ac:dyDescent="0.3">
      <c r="A13" s="16">
        <v>9</v>
      </c>
      <c r="B13" s="16" t="s">
        <v>57</v>
      </c>
      <c r="C13" s="16">
        <v>1</v>
      </c>
      <c r="D13" s="16" t="s">
        <v>75</v>
      </c>
      <c r="E13" s="16" t="s">
        <v>60</v>
      </c>
      <c r="F13" s="16" t="s">
        <v>60</v>
      </c>
    </row>
    <row r="14" spans="1:6" x14ac:dyDescent="0.3">
      <c r="A14" s="16">
        <v>10</v>
      </c>
      <c r="B14" s="16" t="s">
        <v>57</v>
      </c>
      <c r="C14" s="16">
        <v>1</v>
      </c>
      <c r="D14" s="16" t="s">
        <v>72</v>
      </c>
      <c r="E14" s="16" t="s">
        <v>54</v>
      </c>
      <c r="F14" s="16" t="s">
        <v>60</v>
      </c>
    </row>
    <row r="15" spans="1:6" x14ac:dyDescent="0.3">
      <c r="A15" s="16">
        <v>11</v>
      </c>
      <c r="B15" s="16" t="s">
        <v>57</v>
      </c>
      <c r="C15" s="16">
        <v>1</v>
      </c>
      <c r="D15" s="16" t="s">
        <v>71</v>
      </c>
      <c r="E15" s="16" t="s">
        <v>54</v>
      </c>
      <c r="F15" s="16" t="s">
        <v>60</v>
      </c>
    </row>
    <row r="16" spans="1:6" x14ac:dyDescent="0.3">
      <c r="A16" s="16">
        <v>12</v>
      </c>
      <c r="B16" s="16" t="s">
        <v>57</v>
      </c>
      <c r="C16" s="16">
        <v>1</v>
      </c>
      <c r="D16" s="16" t="s">
        <v>67</v>
      </c>
      <c r="E16" s="16" t="s">
        <v>60</v>
      </c>
      <c r="F16" s="16" t="s">
        <v>74</v>
      </c>
    </row>
    <row r="17" spans="1:6" x14ac:dyDescent="0.3">
      <c r="A17" s="17"/>
      <c r="B17" s="17"/>
      <c r="C17" s="17"/>
      <c r="D17" s="17"/>
      <c r="E17" s="17"/>
      <c r="F17" s="17"/>
    </row>
    <row r="19" spans="1:6" x14ac:dyDescent="0.3">
      <c r="A19" s="16" t="s">
        <v>66</v>
      </c>
      <c r="B19" s="16" t="s">
        <v>41</v>
      </c>
      <c r="C19" s="16" t="s">
        <v>42</v>
      </c>
      <c r="D19" s="16" t="s">
        <v>43</v>
      </c>
      <c r="E19" s="16" t="s">
        <v>47</v>
      </c>
      <c r="F19" s="16" t="s">
        <v>59</v>
      </c>
    </row>
    <row r="20" spans="1:6" x14ac:dyDescent="0.3">
      <c r="A20" s="16">
        <v>13</v>
      </c>
      <c r="B20" s="16" t="s">
        <v>57</v>
      </c>
      <c r="C20" s="16">
        <v>1</v>
      </c>
      <c r="D20" s="16" t="s">
        <v>67</v>
      </c>
      <c r="E20" s="16" t="s">
        <v>60</v>
      </c>
      <c r="F20" s="16" t="s">
        <v>62</v>
      </c>
    </row>
    <row r="21" spans="1:6" x14ac:dyDescent="0.3">
      <c r="A21" s="16">
        <v>14</v>
      </c>
      <c r="B21" s="16" t="s">
        <v>57</v>
      </c>
      <c r="C21" s="16">
        <v>1</v>
      </c>
      <c r="D21" s="16" t="s">
        <v>67</v>
      </c>
      <c r="E21" s="16" t="s">
        <v>60</v>
      </c>
      <c r="F21" s="16" t="s">
        <v>63</v>
      </c>
    </row>
    <row r="22" spans="1:6" x14ac:dyDescent="0.3">
      <c r="A22" s="16">
        <v>15</v>
      </c>
      <c r="B22" s="16" t="s">
        <v>57</v>
      </c>
      <c r="C22" s="16">
        <v>2</v>
      </c>
      <c r="D22" s="16" t="s">
        <v>64</v>
      </c>
      <c r="E22" s="16" t="s">
        <v>60</v>
      </c>
      <c r="F22" s="16" t="s">
        <v>60</v>
      </c>
    </row>
    <row r="23" spans="1:6" x14ac:dyDescent="0.3">
      <c r="A23" s="16">
        <v>16</v>
      </c>
      <c r="B23" s="16" t="s">
        <v>57</v>
      </c>
      <c r="C23" s="16">
        <v>1</v>
      </c>
      <c r="D23" s="16" t="s">
        <v>65</v>
      </c>
      <c r="E23" s="16" t="s">
        <v>60</v>
      </c>
      <c r="F23" s="16" t="s">
        <v>60</v>
      </c>
    </row>
    <row r="25" spans="1:6" x14ac:dyDescent="0.3">
      <c r="A25" s="16" t="s">
        <v>66</v>
      </c>
      <c r="B25" s="16" t="s">
        <v>41</v>
      </c>
      <c r="C25" s="16" t="s">
        <v>42</v>
      </c>
      <c r="D25" s="16" t="s">
        <v>43</v>
      </c>
      <c r="E25" s="16" t="s">
        <v>47</v>
      </c>
      <c r="F25" s="16" t="s">
        <v>59</v>
      </c>
    </row>
    <row r="26" spans="1:6" x14ac:dyDescent="0.3">
      <c r="A26" s="16">
        <v>1</v>
      </c>
      <c r="B26" s="16" t="s">
        <v>56</v>
      </c>
      <c r="C26" s="16">
        <v>2</v>
      </c>
      <c r="D26" s="16" t="s">
        <v>55</v>
      </c>
      <c r="E26" s="16" t="s">
        <v>58</v>
      </c>
      <c r="F26" s="16" t="s">
        <v>60</v>
      </c>
    </row>
    <row r="27" spans="1:6" x14ac:dyDescent="0.3">
      <c r="A27" s="16">
        <v>2</v>
      </c>
      <c r="B27" s="16" t="s">
        <v>56</v>
      </c>
      <c r="C27" s="16">
        <v>2</v>
      </c>
      <c r="D27" s="16" t="s">
        <v>67</v>
      </c>
      <c r="E27" s="16" t="s">
        <v>60</v>
      </c>
      <c r="F27" s="16" t="s">
        <v>61</v>
      </c>
    </row>
    <row r="28" spans="1:6" x14ac:dyDescent="0.3">
      <c r="A28" s="16">
        <v>3</v>
      </c>
      <c r="B28" s="16" t="s">
        <v>56</v>
      </c>
      <c r="C28" s="16">
        <v>2</v>
      </c>
      <c r="D28" s="16" t="s">
        <v>68</v>
      </c>
      <c r="E28" s="16" t="s">
        <v>60</v>
      </c>
      <c r="F28" s="16" t="s">
        <v>60</v>
      </c>
    </row>
    <row r="30" spans="1:6" x14ac:dyDescent="0.3">
      <c r="A30" s="16" t="s">
        <v>66</v>
      </c>
      <c r="B30" s="16" t="s">
        <v>41</v>
      </c>
      <c r="C30" s="16" t="s">
        <v>42</v>
      </c>
      <c r="D30" s="16" t="s">
        <v>43</v>
      </c>
      <c r="E30" s="16" t="s">
        <v>47</v>
      </c>
      <c r="F30" s="16" t="s">
        <v>59</v>
      </c>
    </row>
    <row r="31" spans="1:6" x14ac:dyDescent="0.3">
      <c r="A31" s="16">
        <v>3</v>
      </c>
      <c r="B31" s="16" t="s">
        <v>57</v>
      </c>
      <c r="C31" s="16">
        <v>1</v>
      </c>
      <c r="D31" s="16" t="s">
        <v>46</v>
      </c>
      <c r="E31" s="16" t="s">
        <v>50</v>
      </c>
      <c r="F31" s="16" t="s">
        <v>60</v>
      </c>
    </row>
    <row r="32" spans="1:6" x14ac:dyDescent="0.3">
      <c r="A32" s="16">
        <v>16</v>
      </c>
      <c r="B32" s="16" t="s">
        <v>57</v>
      </c>
      <c r="C32" s="16">
        <v>1</v>
      </c>
      <c r="D32" s="16" t="s">
        <v>65</v>
      </c>
      <c r="E32" s="16" t="s">
        <v>60</v>
      </c>
      <c r="F32" s="16" t="s">
        <v>60</v>
      </c>
    </row>
    <row r="33" spans="1:6" x14ac:dyDescent="0.3">
      <c r="A33" s="16">
        <v>3</v>
      </c>
      <c r="B33" s="16" t="s">
        <v>57</v>
      </c>
      <c r="C33" s="16">
        <v>1</v>
      </c>
      <c r="D33" s="16" t="s">
        <v>46</v>
      </c>
      <c r="E33" s="16" t="s">
        <v>50</v>
      </c>
      <c r="F33" s="16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0"/>
  <sheetViews>
    <sheetView topLeftCell="B4" workbookViewId="0">
      <selection activeCell="D32" sqref="D32"/>
    </sheetView>
  </sheetViews>
  <sheetFormatPr defaultRowHeight="14.4" x14ac:dyDescent="0.3"/>
  <cols>
    <col min="1" max="1" width="41.77734375" customWidth="1"/>
    <col min="2" max="2" width="15.109375" customWidth="1"/>
    <col min="3" max="3" width="16.5546875" customWidth="1"/>
    <col min="4" max="4" width="31.6640625" customWidth="1"/>
    <col min="5" max="5" width="12.88671875" customWidth="1"/>
    <col min="6" max="6" width="11.77734375" customWidth="1"/>
    <col min="7" max="7" width="12.88671875" customWidth="1"/>
    <col min="8" max="8" width="10.88671875" customWidth="1"/>
    <col min="9" max="9" width="12.33203125" customWidth="1"/>
    <col min="10" max="10" width="12.6640625" customWidth="1"/>
    <col min="11" max="11" width="11.33203125" customWidth="1"/>
    <col min="12" max="12" width="11.6640625" customWidth="1"/>
  </cols>
  <sheetData>
    <row r="1" spans="1:10" x14ac:dyDescent="0.3">
      <c r="B1" t="s">
        <v>0</v>
      </c>
      <c r="D1" t="s">
        <v>78</v>
      </c>
    </row>
    <row r="2" spans="1:10" s="20" customFormat="1" ht="43.2" x14ac:dyDescent="0.3">
      <c r="B2" s="20" t="s">
        <v>4</v>
      </c>
      <c r="C2" s="20" t="s">
        <v>2</v>
      </c>
      <c r="D2" s="20" t="s">
        <v>6</v>
      </c>
      <c r="E2" s="20" t="s">
        <v>5</v>
      </c>
      <c r="F2" s="20" t="s">
        <v>27</v>
      </c>
    </row>
    <row r="3" spans="1:10" x14ac:dyDescent="0.3">
      <c r="B3">
        <v>0.5</v>
      </c>
      <c r="C3" s="1">
        <f t="shared" ref="C3:C8" si="0">B3/1.943</f>
        <v>0.2573340195573855</v>
      </c>
      <c r="D3">
        <v>157</v>
      </c>
      <c r="E3" s="1">
        <f t="shared" ref="E3:E8" si="1">38.8*(C3^3)</f>
        <v>0.66118552437379341</v>
      </c>
      <c r="F3" s="1">
        <f t="shared" ref="F3:F8" si="2">D3+E3</f>
        <v>157.66118552437379</v>
      </c>
    </row>
    <row r="4" spans="1:10" x14ac:dyDescent="0.3">
      <c r="B4">
        <v>1</v>
      </c>
      <c r="C4" s="1">
        <f t="shared" si="0"/>
        <v>0.51466803911477099</v>
      </c>
      <c r="D4">
        <v>157</v>
      </c>
      <c r="E4" s="1">
        <f t="shared" si="1"/>
        <v>5.2894841949903473</v>
      </c>
      <c r="F4" s="1">
        <f t="shared" si="2"/>
        <v>162.28948419499034</v>
      </c>
    </row>
    <row r="5" spans="1:10" x14ac:dyDescent="0.3">
      <c r="B5">
        <v>1.5</v>
      </c>
      <c r="C5" s="1">
        <f t="shared" si="0"/>
        <v>0.77200205867215643</v>
      </c>
      <c r="D5">
        <v>157</v>
      </c>
      <c r="E5" s="1">
        <f t="shared" si="1"/>
        <v>17.852009158092422</v>
      </c>
      <c r="F5" s="1">
        <f t="shared" si="2"/>
        <v>174.85200915809241</v>
      </c>
    </row>
    <row r="6" spans="1:10" x14ac:dyDescent="0.3">
      <c r="B6">
        <v>2</v>
      </c>
      <c r="C6" s="1">
        <f t="shared" si="0"/>
        <v>1.029336078229542</v>
      </c>
      <c r="D6">
        <v>157</v>
      </c>
      <c r="E6" s="1">
        <f t="shared" si="1"/>
        <v>42.315873559922778</v>
      </c>
      <c r="F6" s="1">
        <f t="shared" si="2"/>
        <v>199.31587355992278</v>
      </c>
    </row>
    <row r="7" spans="1:10" x14ac:dyDescent="0.3">
      <c r="B7">
        <v>2.5</v>
      </c>
      <c r="C7" s="1">
        <f t="shared" si="0"/>
        <v>1.2866700977869274</v>
      </c>
      <c r="D7">
        <v>157</v>
      </c>
      <c r="E7" s="1">
        <f t="shared" si="1"/>
        <v>82.648190546724166</v>
      </c>
      <c r="F7" s="1">
        <f t="shared" si="2"/>
        <v>239.64819054672415</v>
      </c>
    </row>
    <row r="8" spans="1:10" x14ac:dyDescent="0.3">
      <c r="B8">
        <v>3</v>
      </c>
      <c r="C8" s="1">
        <f t="shared" si="0"/>
        <v>1.5440041173443129</v>
      </c>
      <c r="D8">
        <v>157</v>
      </c>
      <c r="E8" s="1">
        <f t="shared" si="1"/>
        <v>142.81607326473937</v>
      </c>
      <c r="F8" s="1">
        <f t="shared" si="2"/>
        <v>299.81607326473937</v>
      </c>
    </row>
    <row r="10" spans="1:10" ht="31.2" customHeight="1" thickBot="1" x14ac:dyDescent="0.35">
      <c r="A10" t="s">
        <v>9</v>
      </c>
      <c r="B10" t="s">
        <v>10</v>
      </c>
      <c r="C10" t="s">
        <v>11</v>
      </c>
      <c r="D10" s="35" t="s">
        <v>30</v>
      </c>
      <c r="E10" s="35"/>
      <c r="F10" t="s">
        <v>32</v>
      </c>
      <c r="G10" t="s">
        <v>76</v>
      </c>
      <c r="H10" t="s">
        <v>31</v>
      </c>
    </row>
    <row r="11" spans="1:10" ht="15" thickBot="1" x14ac:dyDescent="0.35">
      <c r="A11" t="s">
        <v>12</v>
      </c>
      <c r="B11" s="3">
        <v>13.8</v>
      </c>
      <c r="C11" t="s">
        <v>13</v>
      </c>
      <c r="D11" t="s">
        <v>80</v>
      </c>
      <c r="E11">
        <v>1</v>
      </c>
      <c r="F11" s="9">
        <v>14.4</v>
      </c>
      <c r="G11" s="10">
        <f>F11</f>
        <v>14.4</v>
      </c>
      <c r="H11" s="10"/>
    </row>
    <row r="12" spans="1:10" ht="15" thickBot="1" x14ac:dyDescent="0.35">
      <c r="A12" t="s">
        <v>15</v>
      </c>
      <c r="B12" s="3">
        <v>157</v>
      </c>
      <c r="C12" t="s">
        <v>16</v>
      </c>
      <c r="D12" t="s">
        <v>81</v>
      </c>
      <c r="E12">
        <v>1</v>
      </c>
      <c r="F12" s="9">
        <v>7.5</v>
      </c>
      <c r="G12" s="11">
        <f>F12</f>
        <v>7.5</v>
      </c>
      <c r="H12" s="11"/>
    </row>
    <row r="13" spans="1:10" ht="15" thickBot="1" x14ac:dyDescent="0.35">
      <c r="A13" t="s">
        <v>17</v>
      </c>
      <c r="B13" s="4">
        <f>C6</f>
        <v>1.029336078229542</v>
      </c>
      <c r="C13" t="s">
        <v>18</v>
      </c>
      <c r="D13" t="s">
        <v>23</v>
      </c>
      <c r="E13">
        <v>1</v>
      </c>
      <c r="F13" s="9">
        <v>21</v>
      </c>
      <c r="G13" s="10">
        <f t="shared" ref="G13:G14" si="3">F13</f>
        <v>21</v>
      </c>
      <c r="H13" s="10"/>
    </row>
    <row r="14" spans="1:10" ht="15" thickBot="1" x14ac:dyDescent="0.35">
      <c r="A14" t="s">
        <v>21</v>
      </c>
      <c r="B14" s="8">
        <f>H18</f>
        <v>461.61363636363637</v>
      </c>
      <c r="C14" t="s">
        <v>16</v>
      </c>
      <c r="D14" t="s">
        <v>38</v>
      </c>
      <c r="E14">
        <v>1</v>
      </c>
      <c r="F14" s="9">
        <v>43</v>
      </c>
      <c r="G14" s="10">
        <f t="shared" si="3"/>
        <v>43</v>
      </c>
      <c r="H14" s="10"/>
    </row>
    <row r="15" spans="1:10" ht="15" thickBot="1" x14ac:dyDescent="0.35">
      <c r="D15" t="s">
        <v>79</v>
      </c>
      <c r="E15">
        <v>4</v>
      </c>
      <c r="F15" s="9">
        <v>91</v>
      </c>
      <c r="G15" s="10"/>
      <c r="H15" s="10">
        <f>E15*F15</f>
        <v>364</v>
      </c>
    </row>
    <row r="16" spans="1:10" ht="15" thickBot="1" x14ac:dyDescent="0.35">
      <c r="F16" s="5" t="s">
        <v>35</v>
      </c>
      <c r="G16" s="6">
        <f>SUM(G11:G15)</f>
        <v>85.9</v>
      </c>
      <c r="H16" s="6">
        <f>SUM(H11:H15)</f>
        <v>364</v>
      </c>
      <c r="I16" s="14">
        <f>SUM(G13,G14,G11)</f>
        <v>78.400000000000006</v>
      </c>
      <c r="J16" t="s">
        <v>40</v>
      </c>
    </row>
    <row r="17" spans="4:12" ht="15" thickBot="1" x14ac:dyDescent="0.35">
      <c r="F17" s="5" t="s">
        <v>34</v>
      </c>
      <c r="G17" s="18">
        <v>88</v>
      </c>
      <c r="H17" s="8">
        <f>100/G17*G16</f>
        <v>97.613636363636374</v>
      </c>
    </row>
    <row r="18" spans="4:12" ht="15" thickBot="1" x14ac:dyDescent="0.35">
      <c r="G18" t="s">
        <v>33</v>
      </c>
      <c r="H18" s="19">
        <f>SUM(H16:H17)</f>
        <v>461.61363636363637</v>
      </c>
      <c r="I18" s="34">
        <f>H18/I20</f>
        <v>17.75437062937063</v>
      </c>
      <c r="J18" t="s">
        <v>93</v>
      </c>
    </row>
    <row r="19" spans="4:12" ht="15" thickBot="1" x14ac:dyDescent="0.35">
      <c r="H19" s="12"/>
    </row>
    <row r="20" spans="4:12" ht="15" thickBot="1" x14ac:dyDescent="0.35">
      <c r="I20" s="23">
        <v>26</v>
      </c>
      <c r="J20" t="s">
        <v>94</v>
      </c>
    </row>
    <row r="21" spans="4:12" s="20" customFormat="1" ht="15" thickBot="1" x14ac:dyDescent="0.35">
      <c r="E21" s="22" t="s">
        <v>82</v>
      </c>
    </row>
    <row r="22" spans="4:12" ht="15" thickBot="1" x14ac:dyDescent="0.35">
      <c r="D22" s="1"/>
      <c r="E22" s="1" t="s">
        <v>83</v>
      </c>
      <c r="F22" s="23">
        <f>H18</f>
        <v>461.61363636363637</v>
      </c>
      <c r="H22" s="1"/>
      <c r="I22" s="1"/>
    </row>
    <row r="23" spans="4:12" ht="15" thickBot="1" x14ac:dyDescent="0.35">
      <c r="D23" s="1"/>
      <c r="E23" s="26" t="s">
        <v>89</v>
      </c>
      <c r="F23" s="27">
        <v>0.108</v>
      </c>
      <c r="G23" s="7"/>
      <c r="H23" s="1"/>
      <c r="I23" s="1"/>
    </row>
    <row r="24" spans="4:12" s="21" customFormat="1" ht="57.6" x14ac:dyDescent="0.3">
      <c r="D24" s="24"/>
      <c r="E24" s="24" t="s">
        <v>86</v>
      </c>
      <c r="F24" s="24" t="s">
        <v>88</v>
      </c>
      <c r="G24" s="24" t="s">
        <v>85</v>
      </c>
      <c r="H24" s="21" t="s">
        <v>87</v>
      </c>
      <c r="I24" s="21" t="s">
        <v>90</v>
      </c>
      <c r="J24" s="25" t="s">
        <v>84</v>
      </c>
      <c r="K24" s="24" t="s">
        <v>91</v>
      </c>
      <c r="L24" s="21" t="s">
        <v>92</v>
      </c>
    </row>
    <row r="25" spans="4:12" s="21" customFormat="1" x14ac:dyDescent="0.3">
      <c r="D25" s="24"/>
      <c r="E25" s="29">
        <v>26.13</v>
      </c>
      <c r="F25" s="30">
        <v>1.925</v>
      </c>
      <c r="G25" s="29">
        <f>F25/$F$23</f>
        <v>17.824074074074076</v>
      </c>
      <c r="H25" s="29">
        <f>E25*G25</f>
        <v>465.7430555555556</v>
      </c>
      <c r="I25" s="31">
        <v>27.62</v>
      </c>
      <c r="J25" s="24"/>
      <c r="K25" s="32">
        <f>(I25-E25)/G25</f>
        <v>8.3594805194805291E-2</v>
      </c>
    </row>
    <row r="26" spans="4:12" s="21" customFormat="1" x14ac:dyDescent="0.3">
      <c r="D26" s="24"/>
      <c r="E26" s="29">
        <v>28.8</v>
      </c>
      <c r="F26" s="30">
        <v>1.728</v>
      </c>
      <c r="G26" s="29">
        <f>F26/$F$23</f>
        <v>16</v>
      </c>
      <c r="H26" s="29">
        <f>E26*G26</f>
        <v>460.8</v>
      </c>
      <c r="J26" s="24"/>
      <c r="K26" s="32">
        <f>K25</f>
        <v>8.3594805194805291E-2</v>
      </c>
    </row>
    <row r="27" spans="4:12" s="21" customFormat="1" x14ac:dyDescent="0.3">
      <c r="D27" s="24"/>
      <c r="E27" s="33">
        <f>I27-(G27*K27)</f>
        <v>26.08</v>
      </c>
      <c r="F27" s="28"/>
      <c r="G27" s="33">
        <f>G25</f>
        <v>17.824074074074076</v>
      </c>
      <c r="H27" s="33">
        <f>E27*G27</f>
        <v>464.8518518518519</v>
      </c>
      <c r="I27" s="31">
        <v>27.57</v>
      </c>
      <c r="J27" s="29">
        <v>28.1</v>
      </c>
      <c r="K27" s="32">
        <f>K25</f>
        <v>8.3594805194805291E-2</v>
      </c>
      <c r="L27" s="32">
        <f>(J27-I27)/G27</f>
        <v>2.9735064935064996E-2</v>
      </c>
    </row>
    <row r="28" spans="4:12" s="21" customFormat="1" x14ac:dyDescent="0.3">
      <c r="D28" s="24"/>
      <c r="E28" s="24"/>
      <c r="F28" s="28"/>
      <c r="G28" s="24"/>
      <c r="H28" s="24"/>
      <c r="I28" s="24"/>
    </row>
    <row r="29" spans="4:12" s="21" customFormat="1" x14ac:dyDescent="0.3">
      <c r="D29" s="24"/>
      <c r="E29" s="29">
        <v>25.5</v>
      </c>
      <c r="F29" s="28"/>
      <c r="G29" s="33">
        <f>$H$18/E29</f>
        <v>18.102495543672013</v>
      </c>
      <c r="H29" s="24"/>
      <c r="I29" s="24"/>
      <c r="J29" s="33">
        <f>E29+($K$27*G29)+($L$27*G29)</f>
        <v>27.551553468990903</v>
      </c>
    </row>
    <row r="30" spans="4:12" s="21" customFormat="1" x14ac:dyDescent="0.3">
      <c r="D30" s="24"/>
      <c r="E30" s="29">
        <v>25.6</v>
      </c>
      <c r="F30" s="28"/>
      <c r="G30" s="33">
        <f t="shared" ref="G30:G79" si="4">$H$18/E30</f>
        <v>18.031782670454543</v>
      </c>
      <c r="H30" s="24"/>
      <c r="I30" s="24"/>
      <c r="J30" s="33">
        <f t="shared" ref="J30:J79" si="5">E30+($K$27*G30)+($L$27*G30)</f>
        <v>27.643539588252658</v>
      </c>
      <c r="L30" s="22" t="s">
        <v>95</v>
      </c>
    </row>
    <row r="31" spans="4:12" s="21" customFormat="1" x14ac:dyDescent="0.3">
      <c r="D31" s="24"/>
      <c r="E31" s="29">
        <v>25.700000000000003</v>
      </c>
      <c r="F31" s="28"/>
      <c r="G31" s="33">
        <f t="shared" si="4"/>
        <v>17.961620091970286</v>
      </c>
      <c r="H31" s="24"/>
      <c r="I31" s="24"/>
      <c r="J31" s="33">
        <f t="shared" si="5"/>
        <v>27.735588072345063</v>
      </c>
    </row>
    <row r="32" spans="4:12" s="21" customFormat="1" x14ac:dyDescent="0.3">
      <c r="D32" s="24"/>
      <c r="E32" s="29">
        <v>25.800000000000004</v>
      </c>
      <c r="F32" s="28"/>
      <c r="G32" s="33">
        <f t="shared" si="4"/>
        <v>17.892001409443267</v>
      </c>
      <c r="H32" s="24"/>
      <c r="I32" s="24"/>
      <c r="J32" s="33">
        <f t="shared" si="5"/>
        <v>27.827698196095668</v>
      </c>
    </row>
    <row r="33" spans="4:10" s="21" customFormat="1" x14ac:dyDescent="0.3">
      <c r="D33" s="24"/>
      <c r="E33" s="29">
        <v>25.900000000000006</v>
      </c>
      <c r="F33" s="28"/>
      <c r="G33" s="33">
        <f t="shared" si="4"/>
        <v>17.822920322920318</v>
      </c>
      <c r="H33" s="24"/>
      <c r="I33" s="24"/>
      <c r="J33" s="33">
        <f t="shared" si="5"/>
        <v>27.91986924553159</v>
      </c>
    </row>
    <row r="34" spans="4:10" s="21" customFormat="1" x14ac:dyDescent="0.3">
      <c r="D34" s="24"/>
      <c r="E34" s="29">
        <v>26.000000000000004</v>
      </c>
      <c r="F34" s="28"/>
      <c r="G34" s="33">
        <f t="shared" si="4"/>
        <v>17.754370629370626</v>
      </c>
      <c r="H34" s="24"/>
      <c r="I34" s="24"/>
      <c r="J34" s="33">
        <f t="shared" si="5"/>
        <v>28.012100517664162</v>
      </c>
    </row>
    <row r="35" spans="4:10" s="21" customFormat="1" x14ac:dyDescent="0.3">
      <c r="D35" s="24"/>
      <c r="E35" s="29">
        <v>26.100000000000005</v>
      </c>
      <c r="F35" s="28"/>
      <c r="G35" s="33">
        <f t="shared" si="4"/>
        <v>17.686346220828977</v>
      </c>
      <c r="H35" s="24"/>
      <c r="I35" s="24"/>
      <c r="J35" s="33">
        <f t="shared" si="5"/>
        <v>28.104391320278474</v>
      </c>
    </row>
    <row r="36" spans="4:10" s="21" customFormat="1" x14ac:dyDescent="0.3">
      <c r="D36" s="24"/>
      <c r="E36" s="29">
        <v>26.200000000000006</v>
      </c>
      <c r="F36" s="28"/>
      <c r="G36" s="33">
        <f t="shared" si="4"/>
        <v>17.618841082581536</v>
      </c>
      <c r="H36" s="24"/>
      <c r="I36" s="24"/>
      <c r="J36" s="33">
        <f t="shared" si="5"/>
        <v>28.196740971727795</v>
      </c>
    </row>
    <row r="37" spans="4:10" s="21" customFormat="1" x14ac:dyDescent="0.3">
      <c r="D37" s="24"/>
      <c r="E37" s="29">
        <v>26.300000000000008</v>
      </c>
      <c r="F37" s="28"/>
      <c r="G37" s="33">
        <f t="shared" si="4"/>
        <v>17.551849291393012</v>
      </c>
      <c r="H37" s="24"/>
      <c r="I37" s="24"/>
      <c r="J37" s="33">
        <f t="shared" si="5"/>
        <v>28.289148800732633</v>
      </c>
    </row>
    <row r="38" spans="4:10" s="21" customFormat="1" x14ac:dyDescent="0.3">
      <c r="D38" s="24"/>
      <c r="E38" s="29">
        <v>26.400000000000009</v>
      </c>
      <c r="F38" s="28"/>
      <c r="G38" s="33">
        <f t="shared" si="4"/>
        <v>17.4853650137741</v>
      </c>
      <c r="H38" s="24"/>
      <c r="I38" s="24"/>
      <c r="J38" s="33">
        <f t="shared" si="5"/>
        <v>28.381614146184408</v>
      </c>
    </row>
    <row r="39" spans="4:10" s="21" customFormat="1" x14ac:dyDescent="0.3">
      <c r="D39" s="24"/>
      <c r="E39" s="29">
        <v>26.500000000000011</v>
      </c>
      <c r="F39" s="28"/>
      <c r="G39" s="33">
        <f t="shared" si="4"/>
        <v>17.419382504288158</v>
      </c>
      <c r="H39" s="24"/>
      <c r="I39" s="24"/>
      <c r="J39" s="33">
        <f t="shared" si="5"/>
        <v>28.474136356953522</v>
      </c>
    </row>
    <row r="40" spans="4:10" s="21" customFormat="1" x14ac:dyDescent="0.3">
      <c r="D40" s="24"/>
      <c r="E40" s="29">
        <v>26.600000000000012</v>
      </c>
      <c r="F40" s="24"/>
      <c r="G40" s="33">
        <f t="shared" si="4"/>
        <v>17.353896103896098</v>
      </c>
      <c r="H40" s="24"/>
      <c r="I40" s="24"/>
      <c r="J40" s="33">
        <f t="shared" si="5"/>
        <v>28.566714791701816</v>
      </c>
    </row>
    <row r="41" spans="4:10" s="21" customFormat="1" x14ac:dyDescent="0.3">
      <c r="D41" s="24"/>
      <c r="E41" s="29">
        <v>26.700000000000014</v>
      </c>
      <c r="F41" s="24"/>
      <c r="G41" s="33">
        <f t="shared" si="4"/>
        <v>17.288900238338432</v>
      </c>
      <c r="H41" s="24"/>
      <c r="I41" s="24"/>
      <c r="J41" s="33">
        <f t="shared" si="5"/>
        <v>28.65934881869919</v>
      </c>
    </row>
    <row r="42" spans="4:10" x14ac:dyDescent="0.3">
      <c r="D42" s="1"/>
      <c r="E42" s="29">
        <v>26.800000000000011</v>
      </c>
      <c r="F42" s="1"/>
      <c r="G42" s="33">
        <f t="shared" si="4"/>
        <v>17.224389416553588</v>
      </c>
      <c r="H42" s="1"/>
      <c r="I42" s="1"/>
      <c r="J42" s="33">
        <f t="shared" si="5"/>
        <v>28.752037815644343</v>
      </c>
    </row>
    <row r="43" spans="4:10" x14ac:dyDescent="0.3">
      <c r="D43" s="1"/>
      <c r="E43" s="29">
        <v>26.900000000000013</v>
      </c>
      <c r="F43" s="1"/>
      <c r="G43" s="33">
        <f t="shared" si="4"/>
        <v>17.160358229131454</v>
      </c>
      <c r="H43" s="1"/>
      <c r="I43" s="1"/>
      <c r="J43" s="33">
        <f t="shared" si="5"/>
        <v>28.844781169489533</v>
      </c>
    </row>
    <row r="44" spans="4:10" x14ac:dyDescent="0.3">
      <c r="D44" s="1"/>
      <c r="E44" s="29">
        <v>27.000000000000014</v>
      </c>
      <c r="F44" s="1"/>
      <c r="G44" s="33">
        <f t="shared" si="4"/>
        <v>17.096801346801339</v>
      </c>
      <c r="H44" s="1"/>
      <c r="I44" s="1"/>
      <c r="J44" s="33">
        <f t="shared" si="5"/>
        <v>28.937578276269203</v>
      </c>
    </row>
    <row r="45" spans="4:10" x14ac:dyDescent="0.3">
      <c r="D45" s="1"/>
      <c r="E45" s="29">
        <v>27.100000000000016</v>
      </c>
      <c r="F45" s="1"/>
      <c r="G45" s="33">
        <f t="shared" si="4"/>
        <v>17.033713518953363</v>
      </c>
      <c r="H45" s="1"/>
      <c r="I45" s="1"/>
      <c r="J45" s="33">
        <f t="shared" si="5"/>
        <v>29.030428540932416</v>
      </c>
    </row>
    <row r="46" spans="4:10" x14ac:dyDescent="0.3">
      <c r="D46" s="1"/>
      <c r="E46" s="29">
        <v>27.200000000000017</v>
      </c>
      <c r="F46" s="1"/>
      <c r="G46" s="33">
        <f t="shared" si="4"/>
        <v>16.971089572192504</v>
      </c>
      <c r="H46" s="1"/>
      <c r="I46" s="1"/>
      <c r="J46" s="33">
        <f t="shared" si="5"/>
        <v>29.123331377178989</v>
      </c>
    </row>
    <row r="47" spans="4:10" x14ac:dyDescent="0.3">
      <c r="D47" s="1"/>
      <c r="E47" s="29">
        <v>27.300000000000018</v>
      </c>
      <c r="F47" s="1"/>
      <c r="G47" s="33">
        <f t="shared" si="4"/>
        <v>16.908924408924399</v>
      </c>
      <c r="H47" s="1"/>
      <c r="I47" s="1"/>
      <c r="J47" s="33">
        <f t="shared" si="5"/>
        <v>29.216286207299216</v>
      </c>
    </row>
    <row r="48" spans="4:10" x14ac:dyDescent="0.3">
      <c r="D48" s="1"/>
      <c r="E48" s="29">
        <v>27.40000000000002</v>
      </c>
      <c r="F48" s="1"/>
      <c r="G48" s="33">
        <f t="shared" si="4"/>
        <v>16.847213005972119</v>
      </c>
      <c r="H48" s="1"/>
      <c r="I48" s="1"/>
      <c r="J48" s="33">
        <f t="shared" si="5"/>
        <v>29.309292462017101</v>
      </c>
    </row>
    <row r="49" spans="4:10" x14ac:dyDescent="0.3">
      <c r="D49" s="1"/>
      <c r="E49" s="29">
        <v>27.500000000000021</v>
      </c>
      <c r="F49" s="1"/>
      <c r="G49" s="33">
        <f t="shared" si="4"/>
        <v>16.785950413223127</v>
      </c>
      <c r="H49" s="1"/>
      <c r="I49" s="1"/>
      <c r="J49" s="33">
        <f t="shared" si="5"/>
        <v>29.402349580337042</v>
      </c>
    </row>
    <row r="50" spans="4:10" x14ac:dyDescent="0.3">
      <c r="D50" s="1"/>
      <c r="E50" s="29">
        <v>27.600000000000023</v>
      </c>
      <c r="F50" s="1"/>
      <c r="G50" s="33">
        <f t="shared" si="4"/>
        <v>16.725131752305654</v>
      </c>
      <c r="H50" s="1"/>
      <c r="I50" s="1"/>
      <c r="J50" s="33">
        <f t="shared" si="5"/>
        <v>29.495457009393792</v>
      </c>
    </row>
    <row r="51" spans="4:10" x14ac:dyDescent="0.3">
      <c r="D51" s="1"/>
      <c r="E51" s="29">
        <v>27.700000000000021</v>
      </c>
      <c r="F51" s="1"/>
      <c r="G51" s="33">
        <f t="shared" si="4"/>
        <v>16.664752215293721</v>
      </c>
      <c r="H51" s="1"/>
      <c r="I51" s="1"/>
      <c r="J51" s="33">
        <f t="shared" si="5"/>
        <v>29.588614204305728</v>
      </c>
    </row>
    <row r="52" spans="4:10" x14ac:dyDescent="0.3">
      <c r="D52" s="1"/>
      <c r="E52" s="29">
        <v>27.800000000000022</v>
      </c>
      <c r="F52" s="1"/>
      <c r="G52" s="33">
        <f t="shared" si="4"/>
        <v>16.604807063440145</v>
      </c>
      <c r="H52" s="1"/>
      <c r="I52" s="1"/>
      <c r="J52" s="33">
        <f t="shared" si="5"/>
        <v>29.681820628031243</v>
      </c>
    </row>
    <row r="53" spans="4:10" x14ac:dyDescent="0.3">
      <c r="D53" s="1"/>
      <c r="E53" s="29">
        <v>27.900000000000023</v>
      </c>
      <c r="F53" s="1"/>
      <c r="G53" s="33">
        <f t="shared" si="4"/>
        <v>16.545291625936773</v>
      </c>
      <c r="H53" s="1"/>
      <c r="I53" s="1"/>
      <c r="J53" s="33">
        <f t="shared" si="5"/>
        <v>29.775075751228268</v>
      </c>
    </row>
    <row r="54" spans="4:10" x14ac:dyDescent="0.3">
      <c r="D54" s="1"/>
      <c r="E54" s="29">
        <v>28.000000000000025</v>
      </c>
      <c r="F54" s="1"/>
      <c r="G54" s="33">
        <f t="shared" si="4"/>
        <v>16.486201298701285</v>
      </c>
      <c r="H54" s="1"/>
      <c r="I54" s="1"/>
      <c r="J54" s="33">
        <f t="shared" si="5"/>
        <v>29.86837905211674</v>
      </c>
    </row>
    <row r="55" spans="4:10" x14ac:dyDescent="0.3">
      <c r="D55" s="1"/>
      <c r="E55" s="29">
        <v>28.100000000000026</v>
      </c>
      <c r="F55" s="1"/>
      <c r="G55" s="33">
        <f t="shared" si="4"/>
        <v>16.42753154318989</v>
      </c>
      <c r="H55" s="1"/>
      <c r="I55" s="1"/>
      <c r="J55" s="33">
        <f t="shared" si="5"/>
        <v>29.961730016344085</v>
      </c>
    </row>
    <row r="56" spans="4:10" x14ac:dyDescent="0.3">
      <c r="D56" s="1"/>
      <c r="E56" s="29">
        <v>28.200000000000028</v>
      </c>
      <c r="F56" s="1"/>
      <c r="G56" s="33">
        <f t="shared" si="4"/>
        <v>16.369277885235316</v>
      </c>
      <c r="H56" s="1"/>
      <c r="I56" s="1"/>
      <c r="J56" s="33">
        <f t="shared" si="5"/>
        <v>30.055128136853504</v>
      </c>
    </row>
    <row r="57" spans="4:10" x14ac:dyDescent="0.3">
      <c r="D57" s="1"/>
      <c r="E57" s="29">
        <v>28.300000000000029</v>
      </c>
      <c r="F57" s="1"/>
      <c r="G57" s="33">
        <f t="shared" si="4"/>
        <v>16.311435913909396</v>
      </c>
      <c r="H57" s="1"/>
      <c r="I57" s="1"/>
      <c r="J57" s="33">
        <f t="shared" si="5"/>
        <v>30.148572913755082</v>
      </c>
    </row>
    <row r="58" spans="4:10" x14ac:dyDescent="0.3">
      <c r="D58" s="1"/>
      <c r="E58" s="29">
        <v>28.400000000000031</v>
      </c>
      <c r="F58" s="1"/>
      <c r="G58" s="33">
        <f t="shared" si="4"/>
        <v>16.254001280409714</v>
      </c>
      <c r="H58" s="1"/>
      <c r="I58" s="1"/>
      <c r="J58" s="33">
        <f t="shared" si="5"/>
        <v>30.242063854199611</v>
      </c>
    </row>
    <row r="59" spans="4:10" x14ac:dyDescent="0.3">
      <c r="D59" s="1"/>
      <c r="E59" s="29">
        <v>28.500000000000028</v>
      </c>
      <c r="F59" s="1"/>
      <c r="G59" s="33">
        <f t="shared" si="4"/>
        <v>16.196969696969681</v>
      </c>
      <c r="H59" s="1"/>
      <c r="I59" s="1"/>
      <c r="J59" s="33">
        <f t="shared" si="5"/>
        <v>30.335600472255045</v>
      </c>
    </row>
    <row r="60" spans="4:10" x14ac:dyDescent="0.3">
      <c r="D60" s="1"/>
      <c r="E60" s="29">
        <v>28.60000000000003</v>
      </c>
      <c r="F60" s="1"/>
      <c r="G60" s="33">
        <f t="shared" si="4"/>
        <v>16.140336935791463</v>
      </c>
      <c r="H60" s="1"/>
      <c r="I60" s="1"/>
      <c r="J60" s="33">
        <f t="shared" si="5"/>
        <v>30.429182288785626</v>
      </c>
    </row>
    <row r="61" spans="4:10" x14ac:dyDescent="0.3">
      <c r="D61" s="1"/>
      <c r="E61" s="29">
        <v>28.700000000000031</v>
      </c>
      <c r="F61" s="1"/>
      <c r="G61" s="33">
        <f t="shared" si="4"/>
        <v>16.084098828001249</v>
      </c>
      <c r="H61" s="1"/>
      <c r="I61" s="1"/>
      <c r="J61" s="33">
        <f t="shared" si="5"/>
        <v>30.52280883133341</v>
      </c>
    </row>
    <row r="62" spans="4:10" x14ac:dyDescent="0.3">
      <c r="D62" s="1"/>
      <c r="E62" s="29">
        <v>28.800000000000033</v>
      </c>
      <c r="F62" s="1"/>
      <c r="G62" s="33">
        <f t="shared" si="4"/>
        <v>16.028251262626245</v>
      </c>
      <c r="H62" s="1"/>
      <c r="I62" s="1"/>
      <c r="J62" s="33">
        <f t="shared" si="5"/>
        <v>30.616479634002395</v>
      </c>
    </row>
    <row r="63" spans="4:10" x14ac:dyDescent="0.3">
      <c r="D63" s="1"/>
      <c r="E63" s="29">
        <v>28.900000000000034</v>
      </c>
      <c r="F63" s="1"/>
      <c r="G63" s="33">
        <f t="shared" si="4"/>
        <v>15.972790185592935</v>
      </c>
      <c r="H63" s="1"/>
      <c r="I63" s="1"/>
      <c r="J63" s="33">
        <f t="shared" si="5"/>
        <v>30.71019423734495</v>
      </c>
    </row>
    <row r="64" spans="4:10" x14ac:dyDescent="0.3">
      <c r="D64" s="1"/>
      <c r="E64" s="29">
        <v>29.000000000000036</v>
      </c>
      <c r="F64" s="1"/>
      <c r="G64" s="33">
        <f t="shared" si="4"/>
        <v>15.917711598746063</v>
      </c>
      <c r="H64" s="1"/>
      <c r="I64" s="1"/>
      <c r="J64" s="33">
        <f t="shared" si="5"/>
        <v>30.803952188250658</v>
      </c>
    </row>
    <row r="65" spans="4:10" x14ac:dyDescent="0.3">
      <c r="D65" s="1"/>
      <c r="E65" s="29">
        <v>29.100000000000037</v>
      </c>
      <c r="F65" s="1"/>
      <c r="G65" s="33">
        <f t="shared" si="4"/>
        <v>15.863011558887827</v>
      </c>
      <c r="H65" s="1"/>
      <c r="I65" s="1"/>
      <c r="J65" s="33">
        <f t="shared" si="5"/>
        <v>30.897753039837426</v>
      </c>
    </row>
    <row r="66" spans="4:10" x14ac:dyDescent="0.3">
      <c r="D66" s="1"/>
      <c r="E66" s="29">
        <v>29.200000000000038</v>
      </c>
      <c r="F66" s="1"/>
      <c r="G66" s="33">
        <f t="shared" si="4"/>
        <v>15.808686176836842</v>
      </c>
      <c r="H66" s="1"/>
      <c r="I66" s="1"/>
      <c r="J66" s="33">
        <f t="shared" si="5"/>
        <v>30.991596351344835</v>
      </c>
    </row>
    <row r="67" spans="4:10" x14ac:dyDescent="0.3">
      <c r="D67" s="1"/>
      <c r="E67" s="29">
        <v>29.30000000000004</v>
      </c>
      <c r="F67" s="1"/>
      <c r="G67" s="33">
        <f t="shared" si="4"/>
        <v>15.754731616506339</v>
      </c>
      <c r="H67" s="1"/>
      <c r="I67" s="1"/>
      <c r="J67" s="33">
        <f t="shared" si="5"/>
        <v>31.085481688029667</v>
      </c>
    </row>
    <row r="68" spans="4:10" x14ac:dyDescent="0.3">
      <c r="D68" s="1"/>
      <c r="E68" s="29">
        <v>29.400000000000038</v>
      </c>
      <c r="F68" s="1"/>
      <c r="G68" s="33">
        <f t="shared" si="4"/>
        <v>15.701144094001217</v>
      </c>
      <c r="H68" s="1"/>
      <c r="I68" s="1"/>
      <c r="J68" s="33">
        <f t="shared" si="5"/>
        <v>31.179408621063576</v>
      </c>
    </row>
    <row r="69" spans="4:10" x14ac:dyDescent="0.3">
      <c r="D69" s="1"/>
      <c r="E69" s="29">
        <v>29.500000000000039</v>
      </c>
      <c r="F69" s="1"/>
      <c r="G69" s="33">
        <f t="shared" si="4"/>
        <v>15.647919876733416</v>
      </c>
      <c r="H69" s="1"/>
      <c r="I69" s="1"/>
      <c r="J69" s="33">
        <f t="shared" si="5"/>
        <v>31.273376727432851</v>
      </c>
    </row>
    <row r="70" spans="4:10" x14ac:dyDescent="0.3">
      <c r="D70" s="1"/>
      <c r="E70" s="29">
        <v>29.600000000000041</v>
      </c>
      <c r="F70" s="1"/>
      <c r="G70" s="33">
        <f t="shared" si="4"/>
        <v>15.595055282555261</v>
      </c>
      <c r="H70" s="1"/>
      <c r="I70" s="1"/>
      <c r="J70" s="33">
        <f t="shared" si="5"/>
        <v>31.367385589840175</v>
      </c>
    </row>
    <row r="71" spans="4:10" x14ac:dyDescent="0.3">
      <c r="D71" s="1"/>
      <c r="E71" s="29">
        <v>29.700000000000042</v>
      </c>
      <c r="F71" s="1"/>
      <c r="G71" s="33">
        <f t="shared" si="4"/>
        <v>15.542546678910293</v>
      </c>
      <c r="H71" s="1"/>
      <c r="I71" s="1"/>
      <c r="J71" s="33">
        <f t="shared" si="5"/>
        <v>31.461434796608394</v>
      </c>
    </row>
    <row r="72" spans="4:10" x14ac:dyDescent="0.3">
      <c r="D72" s="1"/>
      <c r="E72" s="29">
        <v>29.800000000000043</v>
      </c>
      <c r="F72" s="1"/>
      <c r="G72" s="33">
        <f t="shared" si="4"/>
        <v>15.490390482001198</v>
      </c>
      <c r="H72" s="1"/>
      <c r="I72" s="1"/>
      <c r="J72" s="33">
        <f t="shared" si="5"/>
        <v>31.55552394158622</v>
      </c>
    </row>
    <row r="73" spans="4:10" x14ac:dyDescent="0.3">
      <c r="D73" s="1"/>
      <c r="E73" s="29">
        <v>29.900000000000045</v>
      </c>
      <c r="F73" s="1"/>
      <c r="G73" s="33">
        <f t="shared" si="4"/>
        <v>15.438583155974438</v>
      </c>
      <c r="H73" s="1"/>
      <c r="I73" s="1"/>
      <c r="J73" s="33">
        <f t="shared" si="5"/>
        <v>31.649652624055832</v>
      </c>
    </row>
    <row r="74" spans="4:10" x14ac:dyDescent="0.3">
      <c r="D74" s="1"/>
      <c r="E74" s="29">
        <v>30.000000000000046</v>
      </c>
      <c r="F74" s="1"/>
      <c r="G74" s="33">
        <f t="shared" si="4"/>
        <v>15.387121212121189</v>
      </c>
      <c r="H74" s="1"/>
      <c r="I74" s="1"/>
      <c r="J74" s="33">
        <f t="shared" si="5"/>
        <v>31.74382044864231</v>
      </c>
    </row>
    <row r="75" spans="4:10" x14ac:dyDescent="0.3">
      <c r="D75" s="1"/>
      <c r="E75" s="29">
        <v>30.100000000000044</v>
      </c>
      <c r="F75" s="1"/>
      <c r="G75" s="33">
        <f t="shared" si="4"/>
        <v>15.33600120809421</v>
      </c>
      <c r="H75" s="1"/>
      <c r="I75" s="1"/>
      <c r="J75" s="33">
        <f t="shared" si="5"/>
        <v>31.838027025224893</v>
      </c>
    </row>
    <row r="76" spans="4:10" x14ac:dyDescent="0.3">
      <c r="D76" s="1"/>
      <c r="E76" s="29">
        <v>30.200000000000045</v>
      </c>
      <c r="F76" s="1"/>
      <c r="G76" s="33">
        <f t="shared" si="4"/>
        <v>15.285219747140255</v>
      </c>
      <c r="H76" s="1"/>
      <c r="I76" s="1"/>
      <c r="J76" s="33">
        <f t="shared" si="5"/>
        <v>31.932271968849982</v>
      </c>
    </row>
    <row r="77" spans="4:10" x14ac:dyDescent="0.3">
      <c r="D77" s="1"/>
      <c r="E77" s="29">
        <v>30.300000000000047</v>
      </c>
      <c r="F77" s="1"/>
      <c r="G77" s="33">
        <f t="shared" si="4"/>
        <v>15.234773477347712</v>
      </c>
      <c r="H77" s="1"/>
      <c r="I77" s="1"/>
      <c r="J77" s="33">
        <f t="shared" si="5"/>
        <v>32.026554899645859</v>
      </c>
    </row>
    <row r="78" spans="4:10" x14ac:dyDescent="0.3">
      <c r="D78" s="1"/>
      <c r="E78" s="29">
        <v>30.400000000000048</v>
      </c>
      <c r="F78" s="1"/>
      <c r="G78" s="33">
        <f t="shared" si="4"/>
        <v>15.184659090909067</v>
      </c>
      <c r="H78" s="1"/>
      <c r="I78" s="1"/>
      <c r="J78" s="33">
        <f t="shared" si="5"/>
        <v>32.120875442739127</v>
      </c>
    </row>
    <row r="79" spans="4:10" x14ac:dyDescent="0.3">
      <c r="D79" s="1"/>
      <c r="E79" s="29">
        <v>30.50000000000005</v>
      </c>
      <c r="F79" s="1"/>
      <c r="G79" s="33">
        <f t="shared" si="4"/>
        <v>15.134873323397889</v>
      </c>
      <c r="H79" s="1"/>
      <c r="I79" s="1"/>
      <c r="J79" s="33">
        <f t="shared" si="5"/>
        <v>32.215233228172771</v>
      </c>
    </row>
    <row r="80" spans="4:10" x14ac:dyDescent="0.3">
      <c r="D80" s="1"/>
      <c r="E80" s="29">
        <v>30.600000000000051</v>
      </c>
      <c r="F80" s="1"/>
      <c r="G80" s="33">
        <f t="shared" ref="G80:G83" si="6">$H$18/E80</f>
        <v>15.085412953059986</v>
      </c>
      <c r="H80" s="1"/>
      <c r="I80" s="1"/>
      <c r="J80" s="33">
        <f t="shared" ref="J80:J83" si="7">E80+($K$27*G80)+($L$27*G80)</f>
        <v>32.309627890825801</v>
      </c>
    </row>
    <row r="81" spans="4:10" x14ac:dyDescent="0.3">
      <c r="D81" s="1"/>
      <c r="E81" s="29">
        <v>30.700000000000049</v>
      </c>
      <c r="F81" s="1"/>
      <c r="G81" s="33">
        <f t="shared" si="6"/>
        <v>15.036274800118425</v>
      </c>
      <c r="H81" s="1"/>
      <c r="I81" s="1"/>
      <c r="J81" s="33">
        <f t="shared" si="7"/>
        <v>32.404059070334512</v>
      </c>
    </row>
    <row r="82" spans="4:10" x14ac:dyDescent="0.3">
      <c r="D82" s="1"/>
      <c r="E82" s="29">
        <v>30.80000000000005</v>
      </c>
      <c r="F82" s="1"/>
      <c r="G82" s="33">
        <f t="shared" si="6"/>
        <v>14.987455726092065</v>
      </c>
      <c r="H82" s="1"/>
      <c r="I82" s="1"/>
      <c r="J82" s="33">
        <f t="shared" si="7"/>
        <v>32.498526411015241</v>
      </c>
    </row>
    <row r="83" spans="4:10" x14ac:dyDescent="0.3">
      <c r="D83" s="1"/>
      <c r="E83" s="29">
        <v>30.900000000000048</v>
      </c>
      <c r="F83" s="1"/>
      <c r="G83" s="33">
        <f t="shared" si="6"/>
        <v>14.938952633127368</v>
      </c>
      <c r="H83" s="1"/>
      <c r="I83" s="1"/>
      <c r="J83" s="33">
        <f t="shared" si="7"/>
        <v>32.593029561788654</v>
      </c>
    </row>
    <row r="84" spans="4:10" x14ac:dyDescent="0.3">
      <c r="D84" s="1"/>
      <c r="E84" s="1"/>
      <c r="F84" s="1"/>
      <c r="G84" s="7"/>
      <c r="H84" s="1"/>
      <c r="I84" s="1"/>
    </row>
    <row r="85" spans="4:10" x14ac:dyDescent="0.3">
      <c r="D85" s="1"/>
      <c r="E85" s="1"/>
      <c r="F85" s="1"/>
      <c r="G85" s="7"/>
      <c r="H85" s="1"/>
      <c r="I85" s="1"/>
    </row>
    <row r="86" spans="4:10" x14ac:dyDescent="0.3">
      <c r="D86" s="1"/>
      <c r="E86" s="1"/>
      <c r="F86" s="1"/>
      <c r="G86" s="7"/>
      <c r="H86" s="1"/>
      <c r="I86" s="1"/>
    </row>
    <row r="87" spans="4:10" x14ac:dyDescent="0.3">
      <c r="D87" s="1"/>
      <c r="E87" s="1"/>
      <c r="F87" s="1"/>
      <c r="G87" s="7"/>
      <c r="H87" s="1"/>
      <c r="I87" s="1"/>
    </row>
    <row r="88" spans="4:10" x14ac:dyDescent="0.3">
      <c r="D88" s="1"/>
      <c r="E88" s="1"/>
      <c r="F88" s="1"/>
      <c r="G88" s="7"/>
      <c r="H88" s="1"/>
      <c r="I88" s="1"/>
    </row>
    <row r="89" spans="4:10" x14ac:dyDescent="0.3">
      <c r="D89" s="1"/>
      <c r="E89" s="1"/>
      <c r="F89" s="1"/>
      <c r="G89" s="7"/>
      <c r="H89" s="1"/>
      <c r="I89" s="1"/>
    </row>
    <row r="90" spans="4:10" x14ac:dyDescent="0.3">
      <c r="D90" s="1"/>
      <c r="E90" s="1"/>
      <c r="F90" s="1"/>
      <c r="G90" s="7"/>
      <c r="H90" s="1"/>
      <c r="I90" s="1"/>
    </row>
    <row r="91" spans="4:10" x14ac:dyDescent="0.3">
      <c r="D91" s="1"/>
      <c r="E91" s="1"/>
      <c r="F91" s="1"/>
      <c r="G91" s="7"/>
      <c r="H91" s="1"/>
      <c r="I91" s="1"/>
    </row>
    <row r="92" spans="4:10" x14ac:dyDescent="0.3">
      <c r="D92" s="1"/>
      <c r="E92" s="1"/>
      <c r="F92" s="1"/>
      <c r="G92" s="7"/>
      <c r="H92" s="1"/>
      <c r="I92" s="1"/>
    </row>
    <row r="93" spans="4:10" x14ac:dyDescent="0.3">
      <c r="D93" s="1"/>
      <c r="E93" s="1"/>
      <c r="F93" s="1"/>
      <c r="G93" s="7"/>
      <c r="H93" s="1"/>
      <c r="I93" s="1"/>
    </row>
    <row r="94" spans="4:10" x14ac:dyDescent="0.3">
      <c r="D94" s="1"/>
      <c r="E94" s="1"/>
      <c r="F94" s="1"/>
      <c r="G94" s="7"/>
      <c r="H94" s="1"/>
      <c r="I94" s="1"/>
    </row>
    <row r="95" spans="4:10" x14ac:dyDescent="0.3">
      <c r="D95" s="1"/>
      <c r="E95" s="1"/>
      <c r="F95" s="1"/>
      <c r="G95" s="7"/>
      <c r="H95" s="1"/>
      <c r="I95" s="1"/>
    </row>
    <row r="96" spans="4:10" x14ac:dyDescent="0.3">
      <c r="D96" s="1"/>
      <c r="E96" s="1"/>
      <c r="F96" s="1"/>
      <c r="G96" s="7"/>
      <c r="H96" s="1"/>
      <c r="I96" s="1"/>
    </row>
    <row r="97" spans="4:9" x14ac:dyDescent="0.3">
      <c r="D97" s="1"/>
      <c r="E97" s="1"/>
      <c r="F97" s="1"/>
      <c r="G97" s="7"/>
      <c r="H97" s="1"/>
      <c r="I97" s="1"/>
    </row>
    <row r="98" spans="4:9" x14ac:dyDescent="0.3">
      <c r="D98" s="1"/>
      <c r="E98" s="1"/>
      <c r="F98" s="1"/>
      <c r="G98" s="7"/>
      <c r="H98" s="1"/>
      <c r="I98" s="1"/>
    </row>
    <row r="99" spans="4:9" x14ac:dyDescent="0.3">
      <c r="D99" s="1"/>
      <c r="E99" s="1"/>
      <c r="F99" s="1"/>
      <c r="G99" s="7"/>
      <c r="H99" s="1"/>
      <c r="I99" s="1"/>
    </row>
    <row r="100" spans="4:9" x14ac:dyDescent="0.3">
      <c r="D100" s="1"/>
      <c r="E100" s="1"/>
      <c r="F100" s="1"/>
      <c r="G100" s="7"/>
      <c r="H100" s="1"/>
      <c r="I100" s="1"/>
    </row>
    <row r="101" spans="4:9" x14ac:dyDescent="0.3">
      <c r="D101" s="1"/>
      <c r="E101" s="1"/>
      <c r="F101" s="1"/>
      <c r="G101" s="7"/>
      <c r="H101" s="1"/>
      <c r="I101" s="1"/>
    </row>
    <row r="102" spans="4:9" x14ac:dyDescent="0.3">
      <c r="D102" s="1"/>
      <c r="E102" s="1"/>
      <c r="F102" s="1"/>
      <c r="G102" s="7"/>
      <c r="H102" s="1"/>
      <c r="I102" s="1"/>
    </row>
    <row r="103" spans="4:9" x14ac:dyDescent="0.3">
      <c r="D103" s="1"/>
      <c r="E103" s="1"/>
      <c r="F103" s="1"/>
      <c r="G103" s="7"/>
      <c r="H103" s="1"/>
      <c r="I103" s="1"/>
    </row>
    <row r="104" spans="4:9" x14ac:dyDescent="0.3">
      <c r="D104" s="1"/>
      <c r="E104" s="1"/>
      <c r="F104" s="1"/>
      <c r="G104" s="7"/>
      <c r="H104" s="1"/>
      <c r="I104" s="1"/>
    </row>
    <row r="105" spans="4:9" x14ac:dyDescent="0.3">
      <c r="D105" s="1"/>
      <c r="E105" s="1"/>
      <c r="F105" s="1"/>
      <c r="G105" s="7"/>
      <c r="H105" s="1"/>
      <c r="I105" s="1"/>
    </row>
    <row r="106" spans="4:9" x14ac:dyDescent="0.3">
      <c r="D106" s="1"/>
      <c r="E106" s="1"/>
      <c r="F106" s="1"/>
      <c r="G106" s="7"/>
      <c r="H106" s="1"/>
      <c r="I106" s="1"/>
    </row>
    <row r="107" spans="4:9" x14ac:dyDescent="0.3">
      <c r="D107" s="1"/>
      <c r="E107" s="1"/>
      <c r="F107" s="1"/>
      <c r="G107" s="7"/>
      <c r="H107" s="1"/>
      <c r="I107" s="1"/>
    </row>
    <row r="108" spans="4:9" x14ac:dyDescent="0.3">
      <c r="D108" s="1"/>
      <c r="E108" s="1"/>
      <c r="F108" s="1"/>
      <c r="G108" s="7"/>
      <c r="H108" s="1"/>
      <c r="I108" s="1"/>
    </row>
    <row r="109" spans="4:9" x14ac:dyDescent="0.3">
      <c r="D109" s="1"/>
      <c r="E109" s="1"/>
      <c r="F109" s="1"/>
      <c r="G109" s="7"/>
      <c r="H109" s="1"/>
      <c r="I109" s="1"/>
    </row>
    <row r="110" spans="4:9" x14ac:dyDescent="0.3">
      <c r="D110" s="1"/>
      <c r="E110" s="1"/>
      <c r="F110" s="1"/>
      <c r="G110" s="7"/>
      <c r="H110" s="1"/>
      <c r="I110" s="1"/>
    </row>
    <row r="111" spans="4:9" x14ac:dyDescent="0.3">
      <c r="D111" s="1"/>
      <c r="E111" s="1"/>
      <c r="F111" s="1"/>
      <c r="G111" s="7"/>
      <c r="H111" s="1"/>
      <c r="I111" s="1"/>
    </row>
    <row r="112" spans="4:9" x14ac:dyDescent="0.3">
      <c r="D112" s="1"/>
      <c r="E112" s="1"/>
      <c r="F112" s="1"/>
      <c r="G112" s="7"/>
      <c r="H112" s="1"/>
      <c r="I112" s="1"/>
    </row>
    <row r="113" spans="4:9" x14ac:dyDescent="0.3">
      <c r="D113" s="1"/>
      <c r="E113" s="1"/>
      <c r="F113" s="1"/>
      <c r="G113" s="7"/>
      <c r="H113" s="1"/>
      <c r="I113" s="1"/>
    </row>
    <row r="114" spans="4:9" x14ac:dyDescent="0.3">
      <c r="D114" s="1"/>
      <c r="E114" s="1"/>
      <c r="F114" s="1"/>
      <c r="G114" s="7"/>
      <c r="H114" s="1"/>
      <c r="I114" s="1"/>
    </row>
    <row r="115" spans="4:9" x14ac:dyDescent="0.3">
      <c r="D115" s="1"/>
      <c r="E115" s="1"/>
      <c r="F115" s="1"/>
      <c r="G115" s="7"/>
      <c r="H115" s="1"/>
      <c r="I115" s="1"/>
    </row>
    <row r="116" spans="4:9" x14ac:dyDescent="0.3">
      <c r="D116" s="1"/>
      <c r="E116" s="1"/>
      <c r="F116" s="1"/>
      <c r="G116" s="7"/>
      <c r="H116" s="1"/>
      <c r="I116" s="1"/>
    </row>
    <row r="117" spans="4:9" x14ac:dyDescent="0.3">
      <c r="D117" s="1"/>
      <c r="E117" s="1"/>
      <c r="F117" s="1"/>
      <c r="G117" s="7"/>
      <c r="H117" s="1"/>
      <c r="I117" s="1"/>
    </row>
    <row r="118" spans="4:9" x14ac:dyDescent="0.3">
      <c r="D118" s="1"/>
      <c r="E118" s="1"/>
      <c r="F118" s="1"/>
      <c r="G118" s="7"/>
      <c r="H118" s="1"/>
      <c r="I118" s="1"/>
    </row>
    <row r="119" spans="4:9" x14ac:dyDescent="0.3">
      <c r="D119" s="1"/>
      <c r="E119" s="1"/>
      <c r="F119" s="1"/>
      <c r="G119" s="7"/>
      <c r="H119" s="1"/>
      <c r="I119" s="1"/>
    </row>
    <row r="120" spans="4:9" x14ac:dyDescent="0.3">
      <c r="D120" s="1"/>
      <c r="E120" s="1"/>
      <c r="F120" s="1"/>
      <c r="G120" s="7"/>
      <c r="H120" s="1"/>
      <c r="I120" s="1"/>
    </row>
    <row r="121" spans="4:9" x14ac:dyDescent="0.3">
      <c r="D121" s="1"/>
      <c r="E121" s="1"/>
      <c r="F121" s="1"/>
      <c r="G121" s="7"/>
      <c r="H121" s="1"/>
      <c r="I121" s="1"/>
    </row>
    <row r="122" spans="4:9" x14ac:dyDescent="0.3">
      <c r="D122" s="1"/>
      <c r="E122" s="1"/>
      <c r="F122" s="1"/>
      <c r="G122" s="7"/>
      <c r="H122" s="1"/>
      <c r="I122" s="1"/>
    </row>
    <row r="123" spans="4:9" x14ac:dyDescent="0.3">
      <c r="D123" s="1"/>
      <c r="E123" s="1"/>
      <c r="F123" s="1"/>
      <c r="G123" s="7"/>
      <c r="H123" s="1"/>
      <c r="I123" s="1"/>
    </row>
    <row r="124" spans="4:9" x14ac:dyDescent="0.3">
      <c r="D124" s="1"/>
      <c r="E124" s="1"/>
      <c r="F124" s="1"/>
      <c r="G124" s="7"/>
      <c r="H124" s="1"/>
      <c r="I124" s="1"/>
    </row>
    <row r="125" spans="4:9" x14ac:dyDescent="0.3">
      <c r="D125" s="1"/>
      <c r="E125" s="1"/>
      <c r="F125" s="1"/>
      <c r="G125" s="7"/>
      <c r="H125" s="1"/>
      <c r="I125" s="1"/>
    </row>
    <row r="126" spans="4:9" x14ac:dyDescent="0.3">
      <c r="D126" s="1"/>
      <c r="E126" s="1"/>
      <c r="F126" s="1"/>
      <c r="G126" s="7"/>
      <c r="H126" s="1"/>
      <c r="I126" s="1"/>
    </row>
    <row r="127" spans="4:9" x14ac:dyDescent="0.3">
      <c r="D127" s="1"/>
      <c r="E127" s="1"/>
      <c r="F127" s="1"/>
      <c r="G127" s="7"/>
      <c r="H127" s="1"/>
      <c r="I127" s="1"/>
    </row>
    <row r="128" spans="4:9" x14ac:dyDescent="0.3">
      <c r="D128" s="1"/>
      <c r="E128" s="1"/>
      <c r="F128" s="1"/>
      <c r="G128" s="7"/>
      <c r="H128" s="1"/>
      <c r="I128" s="1"/>
    </row>
    <row r="129" spans="4:9" x14ac:dyDescent="0.3">
      <c r="D129" s="1"/>
      <c r="E129" s="1"/>
      <c r="F129" s="1"/>
      <c r="G129" s="7"/>
      <c r="H129" s="1"/>
      <c r="I129" s="1"/>
    </row>
    <row r="130" spans="4:9" x14ac:dyDescent="0.3">
      <c r="D130" s="1"/>
      <c r="E130" s="1"/>
      <c r="F130" s="1"/>
      <c r="G130" s="7"/>
      <c r="H130" s="1"/>
      <c r="I130" s="1"/>
    </row>
  </sheetData>
  <mergeCells count="1">
    <mergeCell ref="D10:E10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PwrBudget</vt:lpstr>
      <vt:lpstr>ConnectorPartList</vt:lpstr>
      <vt:lpstr>PwrBudgetNewLights</vt:lpstr>
      <vt:lpstr>EnergyChart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2014-10-25T01:56:54Z</cp:lastPrinted>
  <dcterms:created xsi:type="dcterms:W3CDTF">2013-07-29T19:50:25Z</dcterms:created>
  <dcterms:modified xsi:type="dcterms:W3CDTF">2018-04-24T18:01:08Z</dcterms:modified>
</cp:coreProperties>
</file>