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chartsheets/sheet1.xml" ContentType="application/vnd.openxmlformats-officedocument.spreadsheetml.chart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13395" windowHeight="9780" firstSheet="2" activeTab="7"/>
  </bookViews>
  <sheets>
    <sheet name="48V Load Current" sheetId="1" r:id="rId1"/>
    <sheet name="48V Load Voltage" sheetId="2" r:id="rId2"/>
    <sheet name="24V Load Current" sheetId="4" r:id="rId3"/>
    <sheet name="24V Load Voltage" sheetId="5" r:id="rId4"/>
    <sheet name="3.3V Load Current" sheetId="6" r:id="rId5"/>
    <sheet name="3.3V Load Voltage" sheetId="7" r:id="rId6"/>
    <sheet name="Chart1" sheetId="8" r:id="rId7"/>
    <sheet name="HTM2530 Temp" sheetId="3" r:id="rId8"/>
  </sheets>
  <calcPr calcId="145621"/>
</workbook>
</file>

<file path=xl/calcChain.xml><?xml version="1.0" encoding="utf-8"?>
<calcChain xmlns="http://schemas.openxmlformats.org/spreadsheetml/2006/main">
  <c r="C14" i="3" l="1"/>
  <c r="C13" i="3"/>
  <c r="C12" i="3"/>
  <c r="C11" i="3"/>
  <c r="C10" i="3"/>
  <c r="C9" i="3"/>
  <c r="C8" i="3"/>
  <c r="C7" i="3"/>
  <c r="C6" i="3"/>
  <c r="C5" i="3"/>
  <c r="C4" i="3"/>
  <c r="N11" i="1" l="1"/>
  <c r="N10" i="1"/>
  <c r="N9" i="1"/>
  <c r="N8" i="1"/>
  <c r="N7" i="1"/>
  <c r="N6" i="1"/>
  <c r="J11" i="1"/>
  <c r="J10" i="1"/>
  <c r="J9" i="1"/>
  <c r="J8" i="1"/>
  <c r="J7" i="1"/>
  <c r="J6" i="1"/>
  <c r="F22" i="7" l="1"/>
  <c r="F13" i="7"/>
  <c r="F12" i="7"/>
  <c r="F21" i="6"/>
  <c r="F20" i="6"/>
  <c r="F19" i="6"/>
  <c r="F18" i="6"/>
  <c r="F17" i="6"/>
  <c r="F16" i="6"/>
  <c r="F15" i="6"/>
  <c r="F13" i="6"/>
  <c r="F12" i="6"/>
  <c r="F11" i="6"/>
  <c r="F10" i="6"/>
  <c r="F9" i="6"/>
  <c r="F8" i="6"/>
  <c r="F7" i="6"/>
  <c r="F6" i="6"/>
  <c r="F5" i="6"/>
  <c r="F22" i="5"/>
  <c r="F12" i="5"/>
  <c r="F12" i="4"/>
  <c r="B11" i="4"/>
  <c r="B9" i="7" l="1"/>
  <c r="F21" i="7" s="1"/>
  <c r="B17" i="6"/>
  <c r="B13" i="6"/>
  <c r="B11" i="6"/>
  <c r="B12" i="6" s="1"/>
  <c r="B20" i="6" s="1"/>
  <c r="B9" i="5"/>
  <c r="F21" i="5" s="1"/>
  <c r="B17" i="4"/>
  <c r="F21" i="4" s="1"/>
  <c r="B13" i="4"/>
  <c r="B12" i="4"/>
  <c r="B20" i="4" s="1"/>
  <c r="F9" i="4"/>
  <c r="F5" i="4"/>
  <c r="F20" i="2"/>
  <c r="F19" i="2"/>
  <c r="F18" i="2"/>
  <c r="F17" i="2"/>
  <c r="F16" i="2"/>
  <c r="F21" i="2"/>
  <c r="F10" i="2"/>
  <c r="F9" i="2"/>
  <c r="F8" i="2"/>
  <c r="F7" i="2"/>
  <c r="F6" i="2"/>
  <c r="F11" i="2"/>
  <c r="F20" i="1"/>
  <c r="F19" i="1"/>
  <c r="F18" i="1"/>
  <c r="F17" i="1"/>
  <c r="F16" i="1"/>
  <c r="F15" i="1"/>
  <c r="F21" i="1"/>
  <c r="F5" i="1"/>
  <c r="F11" i="1"/>
  <c r="F10" i="1"/>
  <c r="F9" i="1"/>
  <c r="F8" i="1"/>
  <c r="F7" i="1"/>
  <c r="F6" i="1"/>
  <c r="B18" i="1"/>
  <c r="B10" i="2"/>
  <c r="B12" i="2"/>
  <c r="B9" i="2"/>
  <c r="B17" i="1"/>
  <c r="B13" i="1"/>
  <c r="B11" i="1"/>
  <c r="B12" i="1" s="1"/>
  <c r="B20" i="1" s="1"/>
  <c r="F11" i="7" l="1"/>
  <c r="F18" i="7"/>
  <c r="F6" i="7"/>
  <c r="F9" i="7"/>
  <c r="B12" i="7"/>
  <c r="F19" i="7"/>
  <c r="F7" i="7"/>
  <c r="B10" i="7"/>
  <c r="F16" i="7"/>
  <c r="F20" i="7"/>
  <c r="F8" i="7"/>
  <c r="F10" i="7"/>
  <c r="F17" i="7"/>
  <c r="B18" i="6"/>
  <c r="F11" i="5"/>
  <c r="F18" i="5"/>
  <c r="F6" i="5"/>
  <c r="F9" i="5"/>
  <c r="B12" i="5"/>
  <c r="F19" i="5"/>
  <c r="F7" i="5"/>
  <c r="B10" i="5"/>
  <c r="F16" i="5"/>
  <c r="F20" i="5"/>
  <c r="F8" i="5"/>
  <c r="F10" i="5"/>
  <c r="F17" i="5"/>
  <c r="F19" i="4"/>
  <c r="F6" i="4"/>
  <c r="F10" i="4"/>
  <c r="F17" i="4"/>
  <c r="F7" i="4"/>
  <c r="F15" i="4"/>
  <c r="B18" i="4"/>
  <c r="F20" i="4"/>
  <c r="F8" i="4"/>
  <c r="F11" i="4"/>
  <c r="F16" i="4"/>
  <c r="F18" i="4"/>
</calcChain>
</file>

<file path=xl/sharedStrings.xml><?xml version="1.0" encoding="utf-8"?>
<sst xmlns="http://schemas.openxmlformats.org/spreadsheetml/2006/main" count="142" uniqueCount="39">
  <si>
    <t>48V Load Current</t>
  </si>
  <si>
    <t>Rsense</t>
  </si>
  <si>
    <t>Gain</t>
  </si>
  <si>
    <t>VoutMax</t>
  </si>
  <si>
    <t>VsenseMax</t>
  </si>
  <si>
    <t>Iload</t>
  </si>
  <si>
    <t>Vout</t>
  </si>
  <si>
    <t>Psense</t>
  </si>
  <si>
    <t>Vsense</t>
  </si>
  <si>
    <t>ohms</t>
  </si>
  <si>
    <t>V/V</t>
  </si>
  <si>
    <t xml:space="preserve">V </t>
  </si>
  <si>
    <t>V</t>
  </si>
  <si>
    <t>A</t>
  </si>
  <si>
    <t>W</t>
  </si>
  <si>
    <t>ILoadMax</t>
  </si>
  <si>
    <t>R58</t>
  </si>
  <si>
    <t>R60</t>
  </si>
  <si>
    <t>Division Ratio</t>
  </si>
  <si>
    <t>Vadc</t>
  </si>
  <si>
    <t>R57</t>
  </si>
  <si>
    <t>R65</t>
  </si>
  <si>
    <t>Vin</t>
  </si>
  <si>
    <t>Inv Div Ratio</t>
  </si>
  <si>
    <t>24V Load Current</t>
  </si>
  <si>
    <t>R108</t>
  </si>
  <si>
    <t>R111</t>
  </si>
  <si>
    <t>3.3V Load Current</t>
  </si>
  <si>
    <t>Expected</t>
  </si>
  <si>
    <t>Measured</t>
  </si>
  <si>
    <t>RLoad</t>
  </si>
  <si>
    <t>ILoad</t>
  </si>
  <si>
    <t>Chan 1</t>
  </si>
  <si>
    <t>Chan 2</t>
  </si>
  <si>
    <t>IMeas</t>
  </si>
  <si>
    <t>VLoad</t>
  </si>
  <si>
    <t>PLoad</t>
  </si>
  <si>
    <t>5V</t>
  </si>
  <si>
    <t>3.3V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</si>
</sst>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Alignment="1">
      <alignment horizontal="center"/>
    </xf>
    <xf numFmtId="164" fontId="0" fillId="0" borderId="0" xfId="0" applyNumberFormat="1"/>
    <xf numFmtId="2" fontId="0" fillId="0" borderId="0" xfId="0" applyNumberFormat="1"/>
    <xf numFmtId="0" fontId="0" fillId="0" borderId="2" xfId="0" applyBorder="1"/>
    <xf numFmtId="2" fontId="0" fillId="0" borderId="2" xfId="0" applyNumberFormat="1" applyBorder="1"/>
    <xf numFmtId="0" fontId="0" fillId="0" borderId="3" xfId="0" applyBorder="1"/>
    <xf numFmtId="0" fontId="0" fillId="0" borderId="4" xfId="0" applyBorder="1"/>
    <xf numFmtId="0" fontId="0" fillId="0" borderId="5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2" fontId="0" fillId="0" borderId="9" xfId="0" applyNumberFormat="1" applyBorder="1"/>
    <xf numFmtId="0" fontId="0" fillId="0" borderId="10" xfId="0" applyBorder="1"/>
    <xf numFmtId="0" fontId="0" fillId="0" borderId="5" xfId="0" applyBorder="1"/>
    <xf numFmtId="0" fontId="1" fillId="0" borderId="2" xfId="0" applyFont="1" applyBorder="1" applyAlignment="1">
      <alignment horizontal="center"/>
    </xf>
    <xf numFmtId="164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3" Type="http://schemas.openxmlformats.org/officeDocument/2006/relationships/worksheet" Target="worksheets/sheet3.xml"/><Relationship Id="rId7" Type="http://schemas.openxmlformats.org/officeDocument/2006/relationships/chartsheet" Target="chartsheets/sheet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rendline>
            <c:trendlineType val="log"/>
            <c:dispRSqr val="0"/>
            <c:dispEq val="0"/>
          </c:trendline>
          <c:trendline>
            <c:trendlineType val="power"/>
            <c:dispRSqr val="0"/>
            <c:dispEq val="0"/>
          </c:trendline>
          <c:trendline>
            <c:trendlineType val="linear"/>
            <c:dispRSqr val="1"/>
            <c:dispEq val="1"/>
            <c:trendlineLbl>
              <c:layout/>
              <c:numFmt formatCode="General" sourceLinked="0"/>
            </c:trendlineLbl>
          </c:trendline>
          <c:xVal>
            <c:numRef>
              <c:f>'HTM2530 Temp'!$A$4:$A$14</c:f>
              <c:numCache>
                <c:formatCode>General</c:formatCode>
                <c:ptCount val="11"/>
                <c:pt idx="0">
                  <c:v>-20</c:v>
                </c:pt>
                <c:pt idx="1">
                  <c:v>-10</c:v>
                </c:pt>
                <c:pt idx="2">
                  <c:v>0</c:v>
                </c:pt>
                <c:pt idx="3">
                  <c:v>10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40</c:v>
                </c:pt>
                <c:pt idx="8">
                  <c:v>50</c:v>
                </c:pt>
                <c:pt idx="9">
                  <c:v>60</c:v>
                </c:pt>
                <c:pt idx="10">
                  <c:v>70</c:v>
                </c:pt>
              </c:numCache>
            </c:numRef>
          </c:xVal>
          <c:yVal>
            <c:numRef>
              <c:f>'HTM2530 Temp'!$B$4:$B$14</c:f>
              <c:numCache>
                <c:formatCode>0.000</c:formatCode>
                <c:ptCount val="11"/>
                <c:pt idx="0">
                  <c:v>1.28</c:v>
                </c:pt>
                <c:pt idx="1">
                  <c:v>1.5149999999999999</c:v>
                </c:pt>
                <c:pt idx="2">
                  <c:v>1.7749999999999999</c:v>
                </c:pt>
                <c:pt idx="3">
                  <c:v>2.0499999999999998</c:v>
                </c:pt>
                <c:pt idx="4">
                  <c:v>2.33</c:v>
                </c:pt>
                <c:pt idx="5">
                  <c:v>2.4700000000000002</c:v>
                </c:pt>
                <c:pt idx="6">
                  <c:v>2.6</c:v>
                </c:pt>
                <c:pt idx="7">
                  <c:v>2.85</c:v>
                </c:pt>
                <c:pt idx="8">
                  <c:v>3.07</c:v>
                </c:pt>
                <c:pt idx="9">
                  <c:v>3.24</c:v>
                </c:pt>
                <c:pt idx="10">
                  <c:v>3.36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430592"/>
        <c:axId val="56432128"/>
      </c:scatterChart>
      <c:valAx>
        <c:axId val="56430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6432128"/>
        <c:crosses val="autoZero"/>
        <c:crossBetween val="midCat"/>
      </c:valAx>
      <c:valAx>
        <c:axId val="56432128"/>
        <c:scaling>
          <c:orientation val="minMax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5643059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9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0696" cy="6294356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1"/>
  <sheetViews>
    <sheetView workbookViewId="0">
      <selection activeCell="E28" sqref="E28"/>
    </sheetView>
  </sheetViews>
  <sheetFormatPr defaultRowHeight="15" x14ac:dyDescent="0.25"/>
  <cols>
    <col min="1" max="1" width="17" customWidth="1"/>
    <col min="3" max="3" width="9.140625" style="3"/>
    <col min="11" max="14" width="11.140625" customWidth="1"/>
  </cols>
  <sheetData>
    <row r="2" spans="1:15" x14ac:dyDescent="0.25">
      <c r="K2" t="s">
        <v>32</v>
      </c>
      <c r="O2" t="s">
        <v>33</v>
      </c>
    </row>
    <row r="3" spans="1:15" ht="15.75" thickBot="1" x14ac:dyDescent="0.3">
      <c r="A3" t="s">
        <v>0</v>
      </c>
      <c r="F3" t="s">
        <v>28</v>
      </c>
      <c r="K3" t="s">
        <v>29</v>
      </c>
      <c r="O3" t="s">
        <v>29</v>
      </c>
    </row>
    <row r="4" spans="1:15" x14ac:dyDescent="0.25">
      <c r="A4" t="s">
        <v>1</v>
      </c>
      <c r="B4">
        <v>0.02</v>
      </c>
      <c r="C4" s="3" t="s">
        <v>9</v>
      </c>
      <c r="E4" s="8" t="s">
        <v>31</v>
      </c>
      <c r="F4" s="9" t="s">
        <v>19</v>
      </c>
      <c r="G4" s="17" t="s">
        <v>30</v>
      </c>
      <c r="H4" s="8" t="s">
        <v>34</v>
      </c>
      <c r="I4" s="9" t="s">
        <v>35</v>
      </c>
      <c r="J4" s="9" t="s">
        <v>36</v>
      </c>
      <c r="K4" s="17" t="s">
        <v>19</v>
      </c>
      <c r="L4" s="8" t="s">
        <v>34</v>
      </c>
      <c r="M4" s="9" t="s">
        <v>35</v>
      </c>
      <c r="N4" s="9" t="s">
        <v>36</v>
      </c>
      <c r="O4" s="10" t="s">
        <v>19</v>
      </c>
    </row>
    <row r="5" spans="1:15" x14ac:dyDescent="0.25">
      <c r="A5" t="s">
        <v>2</v>
      </c>
      <c r="B5">
        <v>20</v>
      </c>
      <c r="C5" s="3" t="s">
        <v>10</v>
      </c>
      <c r="E5" s="11">
        <v>0</v>
      </c>
      <c r="F5" s="7">
        <f>E5*$B$4*$B$5*$B$17</f>
        <v>0</v>
      </c>
      <c r="G5" s="12"/>
      <c r="H5" s="11"/>
      <c r="I5" s="6"/>
      <c r="J5" s="6"/>
      <c r="K5" s="12"/>
      <c r="L5" s="11"/>
      <c r="M5" s="6"/>
      <c r="N5" s="6"/>
      <c r="O5" s="12"/>
    </row>
    <row r="6" spans="1:15" x14ac:dyDescent="0.25">
      <c r="A6" t="s">
        <v>3</v>
      </c>
      <c r="B6">
        <v>5</v>
      </c>
      <c r="C6" s="3" t="s">
        <v>11</v>
      </c>
      <c r="E6" s="11">
        <v>2</v>
      </c>
      <c r="F6" s="7">
        <f>E6*$B$4*$B$5*$B$17</f>
        <v>0.48048048048048053</v>
      </c>
      <c r="G6" s="12">
        <v>24</v>
      </c>
      <c r="H6" s="11">
        <v>1.976</v>
      </c>
      <c r="I6" s="6">
        <v>47.46</v>
      </c>
      <c r="J6" s="7">
        <f>H6*I6</f>
        <v>93.780960000000007</v>
      </c>
      <c r="K6" s="12">
        <v>0.48799999999999999</v>
      </c>
      <c r="L6" s="11">
        <v>1.974</v>
      </c>
      <c r="M6" s="6">
        <v>47.44</v>
      </c>
      <c r="N6" s="7">
        <f>L6*M6</f>
        <v>93.646559999999994</v>
      </c>
      <c r="O6" s="12">
        <v>0.48899999999999999</v>
      </c>
    </row>
    <row r="7" spans="1:15" x14ac:dyDescent="0.25">
      <c r="A7" t="s">
        <v>4</v>
      </c>
      <c r="B7">
        <v>0.25</v>
      </c>
      <c r="C7" s="3" t="s">
        <v>12</v>
      </c>
      <c r="D7" s="2"/>
      <c r="E7" s="11">
        <v>4</v>
      </c>
      <c r="F7" s="7">
        <f t="shared" ref="F7:F11" si="0">E7*$B$4*$B$5*$B$17</f>
        <v>0.96096096096096106</v>
      </c>
      <c r="G7" s="12">
        <v>12</v>
      </c>
      <c r="H7" s="11">
        <v>3.9049999999999998</v>
      </c>
      <c r="I7" s="6">
        <v>46.88</v>
      </c>
      <c r="J7" s="7">
        <f t="shared" ref="J7:J11" si="1">H7*I7</f>
        <v>183.06639999999999</v>
      </c>
      <c r="K7" s="12">
        <v>0.95499999999999996</v>
      </c>
      <c r="L7" s="11">
        <v>3.9060000000000001</v>
      </c>
      <c r="M7" s="6">
        <v>46.9</v>
      </c>
      <c r="N7" s="7">
        <f t="shared" ref="N7:N11" si="2">L7*M7</f>
        <v>183.19139999999999</v>
      </c>
      <c r="O7" s="12">
        <v>0.95599999999999996</v>
      </c>
    </row>
    <row r="8" spans="1:15" x14ac:dyDescent="0.25">
      <c r="A8" t="s">
        <v>15</v>
      </c>
      <c r="B8">
        <v>12.5</v>
      </c>
      <c r="C8" s="3" t="s">
        <v>13</v>
      </c>
      <c r="D8" s="2"/>
      <c r="E8" s="11">
        <v>6</v>
      </c>
      <c r="F8" s="7">
        <f t="shared" si="0"/>
        <v>1.4414414414414414</v>
      </c>
      <c r="G8" s="12">
        <v>8</v>
      </c>
      <c r="H8" s="11">
        <v>5.7960000000000003</v>
      </c>
      <c r="I8" s="6">
        <v>46.38</v>
      </c>
      <c r="J8" s="7">
        <f t="shared" si="1"/>
        <v>268.81848000000002</v>
      </c>
      <c r="K8" s="12">
        <v>1.4139999999999999</v>
      </c>
      <c r="L8" s="11">
        <v>5.7960000000000003</v>
      </c>
      <c r="M8" s="6">
        <v>46.38</v>
      </c>
      <c r="N8" s="7">
        <f t="shared" si="2"/>
        <v>268.81848000000002</v>
      </c>
      <c r="O8" s="12">
        <v>1.417</v>
      </c>
    </row>
    <row r="9" spans="1:15" ht="15.75" thickBot="1" x14ac:dyDescent="0.3">
      <c r="E9" s="11">
        <v>8</v>
      </c>
      <c r="F9" s="7">
        <f t="shared" si="0"/>
        <v>1.9219219219219221</v>
      </c>
      <c r="G9" s="12">
        <v>6</v>
      </c>
      <c r="H9" s="11"/>
      <c r="I9" s="6"/>
      <c r="J9" s="7">
        <f t="shared" si="1"/>
        <v>0</v>
      </c>
      <c r="K9" s="12"/>
      <c r="L9" s="11"/>
      <c r="M9" s="6"/>
      <c r="N9" s="7">
        <f t="shared" si="2"/>
        <v>0</v>
      </c>
      <c r="O9" s="12"/>
    </row>
    <row r="10" spans="1:15" ht="15.75" thickBot="1" x14ac:dyDescent="0.3">
      <c r="A10" t="s">
        <v>5</v>
      </c>
      <c r="B10" s="1">
        <v>6</v>
      </c>
      <c r="C10" s="3" t="s">
        <v>13</v>
      </c>
      <c r="E10" s="11">
        <v>10</v>
      </c>
      <c r="F10" s="7">
        <f t="shared" si="0"/>
        <v>2.4024024024024024</v>
      </c>
      <c r="G10" s="12">
        <v>4.8</v>
      </c>
      <c r="H10" s="11"/>
      <c r="I10" s="6"/>
      <c r="J10" s="7">
        <f t="shared" si="1"/>
        <v>0</v>
      </c>
      <c r="K10" s="12"/>
      <c r="L10" s="11"/>
      <c r="M10" s="6"/>
      <c r="N10" s="7">
        <f t="shared" si="2"/>
        <v>0</v>
      </c>
      <c r="O10" s="12"/>
    </row>
    <row r="11" spans="1:15" ht="15.75" thickBot="1" x14ac:dyDescent="0.3">
      <c r="A11" t="s">
        <v>8</v>
      </c>
      <c r="B11">
        <f>B10*B4</f>
        <v>0.12</v>
      </c>
      <c r="C11" s="3" t="s">
        <v>12</v>
      </c>
      <c r="E11" s="13">
        <v>12</v>
      </c>
      <c r="F11" s="15">
        <f t="shared" si="0"/>
        <v>2.8828828828828827</v>
      </c>
      <c r="G11" s="16">
        <v>4</v>
      </c>
      <c r="H11" s="13"/>
      <c r="I11" s="14"/>
      <c r="J11" s="15">
        <f t="shared" si="1"/>
        <v>0</v>
      </c>
      <c r="K11" s="16"/>
      <c r="L11" s="13"/>
      <c r="M11" s="14"/>
      <c r="N11" s="15">
        <f t="shared" si="2"/>
        <v>0</v>
      </c>
      <c r="O11" s="16"/>
    </row>
    <row r="12" spans="1:15" x14ac:dyDescent="0.25">
      <c r="A12" t="s">
        <v>6</v>
      </c>
      <c r="B12">
        <f>B11*B5</f>
        <v>2.4</v>
      </c>
      <c r="C12" s="3" t="s">
        <v>12</v>
      </c>
    </row>
    <row r="13" spans="1:15" x14ac:dyDescent="0.25">
      <c r="A13" t="s">
        <v>7</v>
      </c>
      <c r="B13">
        <f>B10*B10*B4</f>
        <v>0.72</v>
      </c>
      <c r="C13" s="3" t="s">
        <v>14</v>
      </c>
    </row>
    <row r="14" spans="1:15" x14ac:dyDescent="0.25">
      <c r="E14" s="6" t="s">
        <v>19</v>
      </c>
      <c r="F14" s="6" t="s">
        <v>31</v>
      </c>
      <c r="G14" s="6"/>
      <c r="H14" s="6"/>
      <c r="I14" s="6"/>
      <c r="J14" s="6"/>
      <c r="K14" s="6"/>
      <c r="L14" s="6"/>
      <c r="M14" s="6"/>
      <c r="N14" s="6"/>
      <c r="O14" s="6"/>
    </row>
    <row r="15" spans="1:15" x14ac:dyDescent="0.25">
      <c r="A15" t="s">
        <v>16</v>
      </c>
      <c r="B15">
        <v>6650</v>
      </c>
      <c r="C15" s="3" t="s">
        <v>9</v>
      </c>
      <c r="E15" s="7">
        <v>0</v>
      </c>
      <c r="F15" s="7">
        <f t="shared" ref="F15:F20" si="3">E15/$B$17/$B$5/$B$4</f>
        <v>0</v>
      </c>
      <c r="G15" s="6"/>
      <c r="H15" s="6"/>
      <c r="I15" s="6"/>
      <c r="J15" s="6"/>
      <c r="K15" s="6"/>
      <c r="L15" s="6"/>
      <c r="M15" s="6"/>
      <c r="N15" s="6"/>
      <c r="O15" s="6"/>
    </row>
    <row r="16" spans="1:15" x14ac:dyDescent="0.25">
      <c r="A16" t="s">
        <v>17</v>
      </c>
      <c r="B16">
        <v>10000</v>
      </c>
      <c r="C16" s="3" t="s">
        <v>9</v>
      </c>
      <c r="E16" s="7">
        <v>0.5</v>
      </c>
      <c r="F16" s="7">
        <f t="shared" si="3"/>
        <v>2.0812500000000003</v>
      </c>
      <c r="G16" s="6"/>
      <c r="H16" s="6"/>
      <c r="I16" s="6"/>
      <c r="J16" s="6"/>
      <c r="K16" s="6"/>
      <c r="L16" s="6"/>
      <c r="M16" s="6"/>
      <c r="N16" s="6"/>
      <c r="O16" s="6"/>
    </row>
    <row r="17" spans="1:15" x14ac:dyDescent="0.25">
      <c r="A17" t="s">
        <v>18</v>
      </c>
      <c r="B17" s="4">
        <f>(B16)/(B15+B16)</f>
        <v>0.60060060060060061</v>
      </c>
      <c r="E17" s="7">
        <v>1</v>
      </c>
      <c r="F17" s="7">
        <f t="shared" si="3"/>
        <v>4.1625000000000005</v>
      </c>
      <c r="G17" s="6"/>
      <c r="H17" s="6"/>
      <c r="I17" s="6"/>
      <c r="J17" s="6"/>
      <c r="K17" s="6"/>
      <c r="L17" s="6"/>
      <c r="M17" s="6"/>
      <c r="N17" s="6"/>
      <c r="O17" s="6"/>
    </row>
    <row r="18" spans="1:15" x14ac:dyDescent="0.25">
      <c r="A18" t="s">
        <v>23</v>
      </c>
      <c r="B18" s="4">
        <f>B17^-1</f>
        <v>1.665</v>
      </c>
      <c r="E18" s="7">
        <v>1.5</v>
      </c>
      <c r="F18" s="7">
        <f t="shared" si="3"/>
        <v>6.2437499999999995</v>
      </c>
      <c r="G18" s="6"/>
      <c r="H18" s="6"/>
      <c r="I18" s="6"/>
      <c r="J18" s="6"/>
      <c r="K18" s="6"/>
      <c r="L18" s="6"/>
      <c r="M18" s="6"/>
      <c r="N18" s="6"/>
      <c r="O18" s="6"/>
    </row>
    <row r="19" spans="1:15" x14ac:dyDescent="0.25">
      <c r="E19" s="7">
        <v>2</v>
      </c>
      <c r="F19" s="7">
        <f t="shared" si="3"/>
        <v>8.3250000000000011</v>
      </c>
      <c r="G19" s="6"/>
      <c r="H19" s="6"/>
      <c r="I19" s="6"/>
      <c r="J19" s="6"/>
      <c r="K19" s="6"/>
      <c r="L19" s="6"/>
      <c r="M19" s="6"/>
      <c r="N19" s="6"/>
      <c r="O19" s="6"/>
    </row>
    <row r="20" spans="1:15" x14ac:dyDescent="0.25">
      <c r="A20" t="s">
        <v>19</v>
      </c>
      <c r="B20">
        <f>B12*B17</f>
        <v>1.4414414414414414</v>
      </c>
      <c r="E20" s="7">
        <v>2.5</v>
      </c>
      <c r="F20" s="7">
        <f t="shared" si="3"/>
        <v>10.406249999999998</v>
      </c>
      <c r="G20" s="6"/>
      <c r="H20" s="6"/>
      <c r="I20" s="6"/>
      <c r="J20" s="6"/>
      <c r="K20" s="6"/>
      <c r="L20" s="6"/>
      <c r="M20" s="6"/>
      <c r="N20" s="6"/>
      <c r="O20" s="6"/>
    </row>
    <row r="21" spans="1:15" x14ac:dyDescent="0.25">
      <c r="E21" s="7">
        <v>3</v>
      </c>
      <c r="F21" s="7">
        <f>E21/$B$17/$B$5/$B$4</f>
        <v>12.487499999999999</v>
      </c>
      <c r="G21" s="6"/>
      <c r="H21" s="6"/>
      <c r="I21" s="6"/>
      <c r="J21" s="6"/>
      <c r="K21" s="6"/>
      <c r="L21" s="6"/>
      <c r="M21" s="6"/>
      <c r="N21" s="6"/>
      <c r="O21" s="6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F21"/>
  <sheetViews>
    <sheetView workbookViewId="0">
      <selection activeCell="A27" sqref="A27"/>
    </sheetView>
  </sheetViews>
  <sheetFormatPr defaultRowHeight="15" x14ac:dyDescent="0.25"/>
  <cols>
    <col min="1" max="1" width="17.5703125" customWidth="1"/>
    <col min="3" max="3" width="9.140625" style="3"/>
  </cols>
  <sheetData>
    <row r="5" spans="1:6" x14ac:dyDescent="0.25">
      <c r="A5" t="s">
        <v>22</v>
      </c>
      <c r="B5">
        <v>48</v>
      </c>
      <c r="E5" t="s">
        <v>22</v>
      </c>
      <c r="F5" t="s">
        <v>6</v>
      </c>
    </row>
    <row r="6" spans="1:6" x14ac:dyDescent="0.25">
      <c r="E6">
        <v>0</v>
      </c>
      <c r="F6" s="5">
        <f t="shared" ref="F6:F10" si="0">E6*$B$9</f>
        <v>0</v>
      </c>
    </row>
    <row r="7" spans="1:6" x14ac:dyDescent="0.25">
      <c r="A7" t="s">
        <v>20</v>
      </c>
      <c r="B7">
        <v>191000</v>
      </c>
      <c r="C7" s="3" t="s">
        <v>9</v>
      </c>
      <c r="E7">
        <v>10</v>
      </c>
      <c r="F7" s="5">
        <f t="shared" si="0"/>
        <v>0.49751243781094528</v>
      </c>
    </row>
    <row r="8" spans="1:6" x14ac:dyDescent="0.25">
      <c r="A8" t="s">
        <v>21</v>
      </c>
      <c r="B8">
        <v>10000</v>
      </c>
      <c r="C8" s="3" t="s">
        <v>9</v>
      </c>
      <c r="E8">
        <v>20</v>
      </c>
      <c r="F8" s="5">
        <f t="shared" si="0"/>
        <v>0.99502487562189057</v>
      </c>
    </row>
    <row r="9" spans="1:6" x14ac:dyDescent="0.25">
      <c r="A9" t="s">
        <v>18</v>
      </c>
      <c r="B9">
        <f>B8/(B8+B7)</f>
        <v>4.975124378109453E-2</v>
      </c>
      <c r="E9">
        <v>30</v>
      </c>
      <c r="F9" s="5">
        <f t="shared" si="0"/>
        <v>1.4925373134328359</v>
      </c>
    </row>
    <row r="10" spans="1:6" x14ac:dyDescent="0.25">
      <c r="A10" t="s">
        <v>23</v>
      </c>
      <c r="B10">
        <f>B9^-1</f>
        <v>20.099999999999998</v>
      </c>
      <c r="E10">
        <v>40</v>
      </c>
      <c r="F10" s="5">
        <f t="shared" si="0"/>
        <v>1.9900497512437811</v>
      </c>
    </row>
    <row r="11" spans="1:6" x14ac:dyDescent="0.25">
      <c r="E11">
        <v>50</v>
      </c>
      <c r="F11" s="5">
        <f>E11*$B$9</f>
        <v>2.4875621890547266</v>
      </c>
    </row>
    <row r="12" spans="1:6" x14ac:dyDescent="0.25">
      <c r="A12" t="s">
        <v>6</v>
      </c>
      <c r="B12">
        <f>B5*B9</f>
        <v>2.3880597014925375</v>
      </c>
    </row>
    <row r="15" spans="1:6" x14ac:dyDescent="0.25">
      <c r="E15" t="s">
        <v>6</v>
      </c>
      <c r="F15" t="s">
        <v>22</v>
      </c>
    </row>
    <row r="16" spans="1:6" x14ac:dyDescent="0.25">
      <c r="E16" s="5">
        <v>0</v>
      </c>
      <c r="F16" s="5">
        <f t="shared" ref="F16:F20" si="1">E16/$B$9</f>
        <v>0</v>
      </c>
    </row>
    <row r="17" spans="5:6" x14ac:dyDescent="0.25">
      <c r="E17" s="5">
        <v>0.5</v>
      </c>
      <c r="F17" s="5">
        <f t="shared" si="1"/>
        <v>10.049999999999999</v>
      </c>
    </row>
    <row r="18" spans="5:6" x14ac:dyDescent="0.25">
      <c r="E18" s="5">
        <v>1</v>
      </c>
      <c r="F18" s="5">
        <f t="shared" si="1"/>
        <v>20.099999999999998</v>
      </c>
    </row>
    <row r="19" spans="5:6" x14ac:dyDescent="0.25">
      <c r="E19" s="5">
        <v>1.5</v>
      </c>
      <c r="F19" s="5">
        <f t="shared" si="1"/>
        <v>30.15</v>
      </c>
    </row>
    <row r="20" spans="5:6" x14ac:dyDescent="0.25">
      <c r="E20" s="5">
        <v>2</v>
      </c>
      <c r="F20" s="5">
        <f t="shared" si="1"/>
        <v>40.199999999999996</v>
      </c>
    </row>
    <row r="21" spans="5:6" x14ac:dyDescent="0.25">
      <c r="E21" s="5">
        <v>2.5</v>
      </c>
      <c r="F21" s="5">
        <f>E21/$B$9</f>
        <v>50.25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1"/>
  <sheetViews>
    <sheetView workbookViewId="0">
      <selection activeCell="E23" sqref="E23"/>
    </sheetView>
  </sheetViews>
  <sheetFormatPr defaultRowHeight="15" x14ac:dyDescent="0.25"/>
  <cols>
    <col min="1" max="1" width="17" customWidth="1"/>
    <col min="3" max="3" width="9.140625" style="3"/>
  </cols>
  <sheetData>
    <row r="3" spans="1:6" x14ac:dyDescent="0.25">
      <c r="A3" t="s">
        <v>24</v>
      </c>
    </row>
    <row r="4" spans="1:6" x14ac:dyDescent="0.25">
      <c r="A4" t="s">
        <v>1</v>
      </c>
      <c r="B4">
        <v>7.4999999999999997E-2</v>
      </c>
      <c r="C4" s="3" t="s">
        <v>9</v>
      </c>
      <c r="E4" t="s">
        <v>5</v>
      </c>
      <c r="F4" t="s">
        <v>19</v>
      </c>
    </row>
    <row r="5" spans="1:6" x14ac:dyDescent="0.25">
      <c r="A5" t="s">
        <v>2</v>
      </c>
      <c r="B5">
        <v>20</v>
      </c>
      <c r="C5" s="3" t="s">
        <v>10</v>
      </c>
      <c r="E5">
        <v>0</v>
      </c>
      <c r="F5" s="5">
        <f>E5*$B$4*$B$5*$B$17</f>
        <v>0</v>
      </c>
    </row>
    <row r="6" spans="1:6" x14ac:dyDescent="0.25">
      <c r="A6" t="s">
        <v>3</v>
      </c>
      <c r="B6">
        <v>5</v>
      </c>
      <c r="C6" s="3" t="s">
        <v>11</v>
      </c>
      <c r="E6">
        <v>0.5</v>
      </c>
      <c r="F6" s="5">
        <f>E6*$B$4*$B$5*$B$17</f>
        <v>0.45045045045045046</v>
      </c>
    </row>
    <row r="7" spans="1:6" x14ac:dyDescent="0.25">
      <c r="A7" t="s">
        <v>4</v>
      </c>
      <c r="B7">
        <v>0.25</v>
      </c>
      <c r="C7" s="3" t="s">
        <v>12</v>
      </c>
      <c r="D7" s="2"/>
      <c r="E7">
        <v>1</v>
      </c>
      <c r="F7" s="5">
        <f t="shared" ref="F7:F12" si="0">E7*$B$4*$B$5*$B$17</f>
        <v>0.90090090090090091</v>
      </c>
    </row>
    <row r="8" spans="1:6" x14ac:dyDescent="0.25">
      <c r="A8" t="s">
        <v>15</v>
      </c>
      <c r="B8">
        <v>3.33</v>
      </c>
      <c r="C8" s="3" t="s">
        <v>13</v>
      </c>
      <c r="D8" s="2"/>
      <c r="E8">
        <v>1.5</v>
      </c>
      <c r="F8" s="5">
        <f t="shared" si="0"/>
        <v>1.3513513513513513</v>
      </c>
    </row>
    <row r="9" spans="1:6" ht="15.75" thickBot="1" x14ac:dyDescent="0.3">
      <c r="E9">
        <v>2</v>
      </c>
      <c r="F9" s="5">
        <f t="shared" si="0"/>
        <v>1.8018018018018018</v>
      </c>
    </row>
    <row r="10" spans="1:6" ht="15.75" thickBot="1" x14ac:dyDescent="0.3">
      <c r="A10" t="s">
        <v>5</v>
      </c>
      <c r="B10" s="1">
        <v>0.54</v>
      </c>
      <c r="C10" s="3" t="s">
        <v>13</v>
      </c>
      <c r="E10">
        <v>2.5</v>
      </c>
      <c r="F10" s="5">
        <f t="shared" si="0"/>
        <v>2.2522522522522523</v>
      </c>
    </row>
    <row r="11" spans="1:6" x14ac:dyDescent="0.25">
      <c r="A11" t="s">
        <v>8</v>
      </c>
      <c r="B11">
        <f>B10*B4</f>
        <v>4.0500000000000001E-2</v>
      </c>
      <c r="C11" s="3" t="s">
        <v>12</v>
      </c>
      <c r="E11">
        <v>3</v>
      </c>
      <c r="F11" s="5">
        <f t="shared" si="0"/>
        <v>2.7027027027027026</v>
      </c>
    </row>
    <row r="12" spans="1:6" x14ac:dyDescent="0.25">
      <c r="A12" t="s">
        <v>6</v>
      </c>
      <c r="B12">
        <f>B11*B5</f>
        <v>0.81</v>
      </c>
      <c r="C12" s="3" t="s">
        <v>12</v>
      </c>
      <c r="E12">
        <v>3.33</v>
      </c>
      <c r="F12" s="5">
        <f t="shared" si="0"/>
        <v>3</v>
      </c>
    </row>
    <row r="13" spans="1:6" x14ac:dyDescent="0.25">
      <c r="A13" t="s">
        <v>7</v>
      </c>
      <c r="B13">
        <f>B10*B10*B4</f>
        <v>2.1870000000000001E-2</v>
      </c>
      <c r="C13" s="3" t="s">
        <v>14</v>
      </c>
    </row>
    <row r="14" spans="1:6" x14ac:dyDescent="0.25">
      <c r="E14" t="s">
        <v>19</v>
      </c>
      <c r="F14" t="s">
        <v>5</v>
      </c>
    </row>
    <row r="15" spans="1:6" x14ac:dyDescent="0.25">
      <c r="A15" t="s">
        <v>16</v>
      </c>
      <c r="B15">
        <v>6650</v>
      </c>
      <c r="C15" s="3" t="s">
        <v>9</v>
      </c>
      <c r="E15" s="5">
        <v>0</v>
      </c>
      <c r="F15" s="5">
        <f t="shared" ref="F15:F20" si="1">E15/$B$17/$B$5/$B$4</f>
        <v>0</v>
      </c>
    </row>
    <row r="16" spans="1:6" x14ac:dyDescent="0.25">
      <c r="A16" t="s">
        <v>17</v>
      </c>
      <c r="B16">
        <v>10000</v>
      </c>
      <c r="C16" s="3" t="s">
        <v>9</v>
      </c>
      <c r="E16" s="5">
        <v>0.5</v>
      </c>
      <c r="F16" s="5">
        <f t="shared" si="1"/>
        <v>0.55500000000000005</v>
      </c>
    </row>
    <row r="17" spans="1:6" x14ac:dyDescent="0.25">
      <c r="A17" t="s">
        <v>18</v>
      </c>
      <c r="B17" s="4">
        <f>(B16)/(B15+B16)</f>
        <v>0.60060060060060061</v>
      </c>
      <c r="E17" s="5">
        <v>1</v>
      </c>
      <c r="F17" s="5">
        <f t="shared" si="1"/>
        <v>1.1100000000000001</v>
      </c>
    </row>
    <row r="18" spans="1:6" x14ac:dyDescent="0.25">
      <c r="A18" t="s">
        <v>23</v>
      </c>
      <c r="B18" s="4">
        <f>B17^-1</f>
        <v>1.665</v>
      </c>
      <c r="E18" s="5">
        <v>1.5</v>
      </c>
      <c r="F18" s="5">
        <f t="shared" si="1"/>
        <v>1.665</v>
      </c>
    </row>
    <row r="19" spans="1:6" x14ac:dyDescent="0.25">
      <c r="E19" s="5">
        <v>2</v>
      </c>
      <c r="F19" s="5">
        <f t="shared" si="1"/>
        <v>2.2200000000000002</v>
      </c>
    </row>
    <row r="20" spans="1:6" x14ac:dyDescent="0.25">
      <c r="A20" t="s">
        <v>19</v>
      </c>
      <c r="B20">
        <f>B12*B17</f>
        <v>0.48648648648648651</v>
      </c>
      <c r="E20" s="5">
        <v>2.5</v>
      </c>
      <c r="F20" s="5">
        <f t="shared" si="1"/>
        <v>2.7749999999999999</v>
      </c>
    </row>
    <row r="21" spans="1:6" x14ac:dyDescent="0.25">
      <c r="E21" s="5">
        <v>3</v>
      </c>
      <c r="F21" s="5">
        <f>E21/$B$17/$B$5/$B$4</f>
        <v>3.33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F22"/>
  <sheetViews>
    <sheetView workbookViewId="0">
      <selection activeCell="J17" sqref="J17"/>
    </sheetView>
  </sheetViews>
  <sheetFormatPr defaultRowHeight="15" x14ac:dyDescent="0.25"/>
  <cols>
    <col min="1" max="1" width="17.5703125" customWidth="1"/>
    <col min="3" max="3" width="9.140625" style="3"/>
  </cols>
  <sheetData>
    <row r="5" spans="1:6" x14ac:dyDescent="0.25">
      <c r="A5" t="s">
        <v>22</v>
      </c>
      <c r="B5">
        <v>48</v>
      </c>
      <c r="E5" t="s">
        <v>22</v>
      </c>
      <c r="F5" t="s">
        <v>6</v>
      </c>
    </row>
    <row r="6" spans="1:6" x14ac:dyDescent="0.25">
      <c r="E6">
        <v>0</v>
      </c>
      <c r="F6" s="5">
        <f t="shared" ref="F6:F10" si="0">E6*$B$9</f>
        <v>0</v>
      </c>
    </row>
    <row r="7" spans="1:6" x14ac:dyDescent="0.25">
      <c r="A7" t="s">
        <v>25</v>
      </c>
      <c r="B7">
        <v>90900</v>
      </c>
      <c r="C7" s="3" t="s">
        <v>9</v>
      </c>
      <c r="E7">
        <v>5</v>
      </c>
      <c r="F7" s="5">
        <f t="shared" si="0"/>
        <v>0.49554013875123881</v>
      </c>
    </row>
    <row r="8" spans="1:6" x14ac:dyDescent="0.25">
      <c r="A8" t="s">
        <v>26</v>
      </c>
      <c r="B8">
        <v>10000</v>
      </c>
      <c r="C8" s="3" t="s">
        <v>9</v>
      </c>
      <c r="E8">
        <v>10</v>
      </c>
      <c r="F8" s="5">
        <f t="shared" si="0"/>
        <v>0.99108027750247762</v>
      </c>
    </row>
    <row r="9" spans="1:6" x14ac:dyDescent="0.25">
      <c r="A9" t="s">
        <v>18</v>
      </c>
      <c r="B9">
        <f>B8/(B8+B7)</f>
        <v>9.9108027750247768E-2</v>
      </c>
      <c r="E9">
        <v>15</v>
      </c>
      <c r="F9" s="5">
        <f t="shared" si="0"/>
        <v>1.4866204162537164</v>
      </c>
    </row>
    <row r="10" spans="1:6" x14ac:dyDescent="0.25">
      <c r="A10" t="s">
        <v>23</v>
      </c>
      <c r="B10">
        <f>B9^-1</f>
        <v>10.09</v>
      </c>
      <c r="E10">
        <v>20</v>
      </c>
      <c r="F10" s="5">
        <f t="shared" si="0"/>
        <v>1.9821605550049552</v>
      </c>
    </row>
    <row r="11" spans="1:6" x14ac:dyDescent="0.25">
      <c r="E11">
        <v>25</v>
      </c>
      <c r="F11" s="5">
        <f>E11*$B$9</f>
        <v>2.4777006937561943</v>
      </c>
    </row>
    <row r="12" spans="1:6" x14ac:dyDescent="0.25">
      <c r="A12" t="s">
        <v>6</v>
      </c>
      <c r="B12">
        <f>B5*B9</f>
        <v>4.7571853320118933</v>
      </c>
      <c r="E12">
        <v>30</v>
      </c>
      <c r="F12" s="5">
        <f>E12*$B$9</f>
        <v>2.9732408325074329</v>
      </c>
    </row>
    <row r="15" spans="1:6" x14ac:dyDescent="0.25">
      <c r="E15" t="s">
        <v>6</v>
      </c>
      <c r="F15" t="s">
        <v>22</v>
      </c>
    </row>
    <row r="16" spans="1:6" x14ac:dyDescent="0.25">
      <c r="E16" s="5">
        <v>0</v>
      </c>
      <c r="F16" s="5">
        <f t="shared" ref="F16:F20" si="1">E16/$B$9</f>
        <v>0</v>
      </c>
    </row>
    <row r="17" spans="5:6" x14ac:dyDescent="0.25">
      <c r="E17" s="5">
        <v>0.5</v>
      </c>
      <c r="F17" s="5">
        <f t="shared" si="1"/>
        <v>5.0449999999999999</v>
      </c>
    </row>
    <row r="18" spans="5:6" x14ac:dyDescent="0.25">
      <c r="E18" s="5">
        <v>1</v>
      </c>
      <c r="F18" s="5">
        <f t="shared" si="1"/>
        <v>10.09</v>
      </c>
    </row>
    <row r="19" spans="5:6" x14ac:dyDescent="0.25">
      <c r="E19" s="5">
        <v>1.5</v>
      </c>
      <c r="F19" s="5">
        <f t="shared" si="1"/>
        <v>15.135</v>
      </c>
    </row>
    <row r="20" spans="5:6" x14ac:dyDescent="0.25">
      <c r="E20" s="5">
        <v>2</v>
      </c>
      <c r="F20" s="5">
        <f t="shared" si="1"/>
        <v>20.18</v>
      </c>
    </row>
    <row r="21" spans="5:6" x14ac:dyDescent="0.25">
      <c r="E21" s="5">
        <v>2.5</v>
      </c>
      <c r="F21" s="5">
        <f>E21/$B$9</f>
        <v>25.225000000000001</v>
      </c>
    </row>
    <row r="22" spans="5:6" x14ac:dyDescent="0.25">
      <c r="E22" s="5">
        <v>3</v>
      </c>
      <c r="F22" s="5">
        <f>E22/$B$9</f>
        <v>30.27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1"/>
  <sheetViews>
    <sheetView workbookViewId="0">
      <selection activeCell="B25" sqref="B25"/>
    </sheetView>
  </sheetViews>
  <sheetFormatPr defaultRowHeight="15" x14ac:dyDescent="0.25"/>
  <cols>
    <col min="1" max="1" width="17" customWidth="1"/>
    <col min="3" max="3" width="9.140625" style="3"/>
  </cols>
  <sheetData>
    <row r="3" spans="1:6" x14ac:dyDescent="0.25">
      <c r="A3" t="s">
        <v>27</v>
      </c>
    </row>
    <row r="4" spans="1:6" x14ac:dyDescent="0.25">
      <c r="A4" t="s">
        <v>1</v>
      </c>
      <c r="B4">
        <v>1.4999999999999999E-2</v>
      </c>
      <c r="C4" s="3" t="s">
        <v>9</v>
      </c>
      <c r="E4" t="s">
        <v>5</v>
      </c>
      <c r="F4" t="s">
        <v>19</v>
      </c>
    </row>
    <row r="5" spans="1:6" x14ac:dyDescent="0.25">
      <c r="A5" t="s">
        <v>2</v>
      </c>
      <c r="B5">
        <v>50</v>
      </c>
      <c r="C5" s="3" t="s">
        <v>10</v>
      </c>
      <c r="E5">
        <v>0</v>
      </c>
      <c r="F5" s="5">
        <f>E5*$B$4*$B$5</f>
        <v>0</v>
      </c>
    </row>
    <row r="6" spans="1:6" x14ac:dyDescent="0.25">
      <c r="A6" t="s">
        <v>3</v>
      </c>
      <c r="B6">
        <v>5</v>
      </c>
      <c r="C6" s="3" t="s">
        <v>11</v>
      </c>
      <c r="E6">
        <v>0.5</v>
      </c>
      <c r="F6" s="5">
        <f t="shared" ref="F6:F13" si="0">E6*$B$4*$B$5</f>
        <v>0.375</v>
      </c>
    </row>
    <row r="7" spans="1:6" x14ac:dyDescent="0.25">
      <c r="A7" t="s">
        <v>4</v>
      </c>
      <c r="B7">
        <v>0.06</v>
      </c>
      <c r="C7" s="3" t="s">
        <v>12</v>
      </c>
      <c r="D7" s="2"/>
      <c r="E7">
        <v>1</v>
      </c>
      <c r="F7" s="5">
        <f t="shared" si="0"/>
        <v>0.75</v>
      </c>
    </row>
    <row r="8" spans="1:6" x14ac:dyDescent="0.25">
      <c r="A8" t="s">
        <v>15</v>
      </c>
      <c r="B8">
        <v>4</v>
      </c>
      <c r="C8" s="3" t="s">
        <v>13</v>
      </c>
      <c r="D8" s="2"/>
      <c r="E8">
        <v>1.5</v>
      </c>
      <c r="F8" s="5">
        <f t="shared" si="0"/>
        <v>1.125</v>
      </c>
    </row>
    <row r="9" spans="1:6" ht="15.75" thickBot="1" x14ac:dyDescent="0.3">
      <c r="E9">
        <v>2</v>
      </c>
      <c r="F9" s="5">
        <f t="shared" si="0"/>
        <v>1.5</v>
      </c>
    </row>
    <row r="10" spans="1:6" ht="15.75" thickBot="1" x14ac:dyDescent="0.3">
      <c r="A10" t="s">
        <v>5</v>
      </c>
      <c r="B10" s="1">
        <v>4</v>
      </c>
      <c r="C10" s="3" t="s">
        <v>13</v>
      </c>
      <c r="E10">
        <v>2.5</v>
      </c>
      <c r="F10" s="5">
        <f t="shared" si="0"/>
        <v>1.875</v>
      </c>
    </row>
    <row r="11" spans="1:6" x14ac:dyDescent="0.25">
      <c r="A11" t="s">
        <v>8</v>
      </c>
      <c r="B11">
        <f>B10*B4</f>
        <v>0.06</v>
      </c>
      <c r="C11" s="3" t="s">
        <v>12</v>
      </c>
      <c r="E11">
        <v>3</v>
      </c>
      <c r="F11" s="5">
        <f t="shared" si="0"/>
        <v>2.25</v>
      </c>
    </row>
    <row r="12" spans="1:6" x14ac:dyDescent="0.25">
      <c r="A12" t="s">
        <v>6</v>
      </c>
      <c r="B12">
        <f>B11*B5</f>
        <v>3</v>
      </c>
      <c r="C12" s="3" t="s">
        <v>12</v>
      </c>
      <c r="E12">
        <v>3.5</v>
      </c>
      <c r="F12" s="5">
        <f t="shared" si="0"/>
        <v>2.625</v>
      </c>
    </row>
    <row r="13" spans="1:6" x14ac:dyDescent="0.25">
      <c r="A13" t="s">
        <v>7</v>
      </c>
      <c r="B13">
        <f>B10*B10*B4</f>
        <v>0.24</v>
      </c>
      <c r="C13" s="3" t="s">
        <v>14</v>
      </c>
      <c r="E13">
        <v>4</v>
      </c>
      <c r="F13" s="5">
        <f t="shared" si="0"/>
        <v>3</v>
      </c>
    </row>
    <row r="14" spans="1:6" x14ac:dyDescent="0.25">
      <c r="E14" t="s">
        <v>19</v>
      </c>
      <c r="F14" t="s">
        <v>5</v>
      </c>
    </row>
    <row r="15" spans="1:6" x14ac:dyDescent="0.25">
      <c r="A15" t="s">
        <v>16</v>
      </c>
      <c r="B15">
        <v>6650</v>
      </c>
      <c r="C15" s="3" t="s">
        <v>9</v>
      </c>
      <c r="E15" s="5">
        <v>0</v>
      </c>
      <c r="F15" s="5">
        <f>E15/$B$5/$B$4</f>
        <v>0</v>
      </c>
    </row>
    <row r="16" spans="1:6" x14ac:dyDescent="0.25">
      <c r="A16" t="s">
        <v>17</v>
      </c>
      <c r="B16">
        <v>10000</v>
      </c>
      <c r="C16" s="3" t="s">
        <v>9</v>
      </c>
      <c r="E16" s="5">
        <v>0.5</v>
      </c>
      <c r="F16" s="5">
        <f t="shared" ref="F16:F21" si="1">E16/$B$5/$B$4</f>
        <v>0.66666666666666674</v>
      </c>
    </row>
    <row r="17" spans="1:6" x14ac:dyDescent="0.25">
      <c r="A17" t="s">
        <v>18</v>
      </c>
      <c r="B17" s="4">
        <f>(B16)/(B15+B16)</f>
        <v>0.60060060060060061</v>
      </c>
      <c r="E17" s="5">
        <v>1</v>
      </c>
      <c r="F17" s="5">
        <f t="shared" si="1"/>
        <v>1.3333333333333335</v>
      </c>
    </row>
    <row r="18" spans="1:6" x14ac:dyDescent="0.25">
      <c r="A18" t="s">
        <v>23</v>
      </c>
      <c r="B18" s="4">
        <f>B17^-1</f>
        <v>1.665</v>
      </c>
      <c r="E18" s="5">
        <v>1.5</v>
      </c>
      <c r="F18" s="5">
        <f t="shared" si="1"/>
        <v>2</v>
      </c>
    </row>
    <row r="19" spans="1:6" x14ac:dyDescent="0.25">
      <c r="E19" s="5">
        <v>2</v>
      </c>
      <c r="F19" s="5">
        <f t="shared" si="1"/>
        <v>2.666666666666667</v>
      </c>
    </row>
    <row r="20" spans="1:6" x14ac:dyDescent="0.25">
      <c r="A20" t="s">
        <v>19</v>
      </c>
      <c r="B20">
        <f>B12*B17</f>
        <v>1.8018018018018018</v>
      </c>
      <c r="E20" s="5">
        <v>2.5</v>
      </c>
      <c r="F20" s="5">
        <f t="shared" si="1"/>
        <v>3.3333333333333335</v>
      </c>
    </row>
    <row r="21" spans="1:6" x14ac:dyDescent="0.25">
      <c r="E21" s="5">
        <v>3</v>
      </c>
      <c r="F21" s="5">
        <f t="shared" si="1"/>
        <v>4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F22"/>
  <sheetViews>
    <sheetView workbookViewId="0">
      <selection activeCell="J5" sqref="J5"/>
    </sheetView>
  </sheetViews>
  <sheetFormatPr defaultRowHeight="15" x14ac:dyDescent="0.25"/>
  <cols>
    <col min="1" max="1" width="17.5703125" customWidth="1"/>
    <col min="3" max="3" width="9.140625" style="3"/>
  </cols>
  <sheetData>
    <row r="5" spans="1:6" x14ac:dyDescent="0.25">
      <c r="A5" t="s">
        <v>22</v>
      </c>
      <c r="B5">
        <v>3.3</v>
      </c>
      <c r="E5" t="s">
        <v>22</v>
      </c>
      <c r="F5" t="s">
        <v>6</v>
      </c>
    </row>
    <row r="6" spans="1:6" x14ac:dyDescent="0.25">
      <c r="E6">
        <v>0</v>
      </c>
      <c r="F6" s="5">
        <f t="shared" ref="F6:F10" si="0">E6*$B$9</f>
        <v>0</v>
      </c>
    </row>
    <row r="7" spans="1:6" x14ac:dyDescent="0.25">
      <c r="A7" t="s">
        <v>20</v>
      </c>
      <c r="B7">
        <v>2000</v>
      </c>
      <c r="C7" s="3" t="s">
        <v>9</v>
      </c>
      <c r="E7">
        <v>0.5</v>
      </c>
      <c r="F7" s="5">
        <f t="shared" si="0"/>
        <v>0.41666666666666669</v>
      </c>
    </row>
    <row r="8" spans="1:6" x14ac:dyDescent="0.25">
      <c r="A8" t="s">
        <v>21</v>
      </c>
      <c r="B8">
        <v>10000</v>
      </c>
      <c r="C8" s="3" t="s">
        <v>9</v>
      </c>
      <c r="E8">
        <v>1</v>
      </c>
      <c r="F8" s="5">
        <f t="shared" si="0"/>
        <v>0.83333333333333337</v>
      </c>
    </row>
    <row r="9" spans="1:6" x14ac:dyDescent="0.25">
      <c r="A9" t="s">
        <v>18</v>
      </c>
      <c r="B9">
        <f>B8/(B8+B7)</f>
        <v>0.83333333333333337</v>
      </c>
      <c r="E9">
        <v>1.5</v>
      </c>
      <c r="F9" s="5">
        <f t="shared" si="0"/>
        <v>1.25</v>
      </c>
    </row>
    <row r="10" spans="1:6" x14ac:dyDescent="0.25">
      <c r="A10" t="s">
        <v>23</v>
      </c>
      <c r="B10">
        <f>B9^-1</f>
        <v>1.2</v>
      </c>
      <c r="E10">
        <v>2</v>
      </c>
      <c r="F10" s="5">
        <f t="shared" si="0"/>
        <v>1.6666666666666667</v>
      </c>
    </row>
    <row r="11" spans="1:6" x14ac:dyDescent="0.25">
      <c r="E11">
        <v>2.5</v>
      </c>
      <c r="F11" s="5">
        <f>E11*$B$9</f>
        <v>2.0833333333333335</v>
      </c>
    </row>
    <row r="12" spans="1:6" x14ac:dyDescent="0.25">
      <c r="A12" t="s">
        <v>6</v>
      </c>
      <c r="B12">
        <f>B5*B9</f>
        <v>2.75</v>
      </c>
      <c r="E12">
        <v>3</v>
      </c>
      <c r="F12" s="5">
        <f>E12*$B$9</f>
        <v>2.5</v>
      </c>
    </row>
    <row r="13" spans="1:6" x14ac:dyDescent="0.25">
      <c r="E13">
        <v>3.3</v>
      </c>
      <c r="F13" s="5">
        <f>E13*$B$9</f>
        <v>2.75</v>
      </c>
    </row>
    <row r="15" spans="1:6" x14ac:dyDescent="0.25">
      <c r="E15" t="s">
        <v>6</v>
      </c>
      <c r="F15" t="s">
        <v>22</v>
      </c>
    </row>
    <row r="16" spans="1:6" x14ac:dyDescent="0.25">
      <c r="E16" s="5">
        <v>0</v>
      </c>
      <c r="F16" s="5">
        <f t="shared" ref="F16:F20" si="1">E16/$B$9</f>
        <v>0</v>
      </c>
    </row>
    <row r="17" spans="5:6" x14ac:dyDescent="0.25">
      <c r="E17" s="5">
        <v>0.5</v>
      </c>
      <c r="F17" s="5">
        <f t="shared" si="1"/>
        <v>0.6</v>
      </c>
    </row>
    <row r="18" spans="5:6" x14ac:dyDescent="0.25">
      <c r="E18" s="5">
        <v>1</v>
      </c>
      <c r="F18" s="5">
        <f t="shared" si="1"/>
        <v>1.2</v>
      </c>
    </row>
    <row r="19" spans="5:6" x14ac:dyDescent="0.25">
      <c r="E19" s="5">
        <v>1.5</v>
      </c>
      <c r="F19" s="5">
        <f t="shared" si="1"/>
        <v>1.7999999999999998</v>
      </c>
    </row>
    <row r="20" spans="5:6" x14ac:dyDescent="0.25">
      <c r="E20" s="5">
        <v>2</v>
      </c>
      <c r="F20" s="5">
        <f t="shared" si="1"/>
        <v>2.4</v>
      </c>
    </row>
    <row r="21" spans="5:6" x14ac:dyDescent="0.25">
      <c r="E21" s="5">
        <v>2.5</v>
      </c>
      <c r="F21" s="5">
        <f>E21/$B$9</f>
        <v>3</v>
      </c>
    </row>
    <row r="22" spans="5:6" x14ac:dyDescent="0.25">
      <c r="E22" s="5">
        <v>2.75</v>
      </c>
      <c r="F22" s="5">
        <f>E22/$B$9</f>
        <v>3.3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4"/>
  <sheetViews>
    <sheetView tabSelected="1" workbookViewId="0">
      <selection activeCell="F10" sqref="F10"/>
    </sheetView>
  </sheetViews>
  <sheetFormatPr defaultRowHeight="15" x14ac:dyDescent="0.25"/>
  <sheetData>
    <row r="3" spans="1:3" x14ac:dyDescent="0.25">
      <c r="A3" s="6"/>
      <c r="B3" s="18" t="s">
        <v>37</v>
      </c>
      <c r="C3" s="18" t="s">
        <v>38</v>
      </c>
    </row>
    <row r="4" spans="1:3" x14ac:dyDescent="0.25">
      <c r="A4" s="6">
        <v>-20</v>
      </c>
      <c r="B4" s="19">
        <v>1.28</v>
      </c>
      <c r="C4" s="19">
        <f>B4*0.668</f>
        <v>0.85504000000000002</v>
      </c>
    </row>
    <row r="5" spans="1:3" x14ac:dyDescent="0.25">
      <c r="A5" s="6">
        <v>-10</v>
      </c>
      <c r="B5" s="19">
        <v>1.5149999999999999</v>
      </c>
      <c r="C5" s="19">
        <f t="shared" ref="C5:C14" si="0">B5*0.668</f>
        <v>1.0120199999999999</v>
      </c>
    </row>
    <row r="6" spans="1:3" x14ac:dyDescent="0.25">
      <c r="A6" s="6">
        <v>0</v>
      </c>
      <c r="B6" s="19">
        <v>1.7749999999999999</v>
      </c>
      <c r="C6" s="19">
        <f t="shared" si="0"/>
        <v>1.1857</v>
      </c>
    </row>
    <row r="7" spans="1:3" x14ac:dyDescent="0.25">
      <c r="A7" s="6">
        <v>10</v>
      </c>
      <c r="B7" s="19">
        <v>2.0499999999999998</v>
      </c>
      <c r="C7" s="19">
        <f t="shared" si="0"/>
        <v>1.3694</v>
      </c>
    </row>
    <row r="8" spans="1:3" x14ac:dyDescent="0.25">
      <c r="A8" s="6">
        <v>20</v>
      </c>
      <c r="B8" s="19">
        <v>2.33</v>
      </c>
      <c r="C8" s="19">
        <f t="shared" si="0"/>
        <v>1.55644</v>
      </c>
    </row>
    <row r="9" spans="1:3" x14ac:dyDescent="0.25">
      <c r="A9" s="6">
        <v>25</v>
      </c>
      <c r="B9" s="19">
        <v>2.4700000000000002</v>
      </c>
      <c r="C9" s="19">
        <f t="shared" si="0"/>
        <v>1.6499600000000003</v>
      </c>
    </row>
    <row r="10" spans="1:3" x14ac:dyDescent="0.25">
      <c r="A10" s="6">
        <v>30</v>
      </c>
      <c r="B10" s="19">
        <v>2.6</v>
      </c>
      <c r="C10" s="19">
        <f t="shared" si="0"/>
        <v>1.7368000000000001</v>
      </c>
    </row>
    <row r="11" spans="1:3" x14ac:dyDescent="0.25">
      <c r="A11" s="6">
        <v>40</v>
      </c>
      <c r="B11" s="19">
        <v>2.85</v>
      </c>
      <c r="C11" s="19">
        <f t="shared" si="0"/>
        <v>1.9038000000000002</v>
      </c>
    </row>
    <row r="12" spans="1:3" x14ac:dyDescent="0.25">
      <c r="A12" s="6">
        <v>50</v>
      </c>
      <c r="B12" s="19">
        <v>3.07</v>
      </c>
      <c r="C12" s="19">
        <f t="shared" si="0"/>
        <v>2.0507599999999999</v>
      </c>
    </row>
    <row r="13" spans="1:3" x14ac:dyDescent="0.25">
      <c r="A13" s="6">
        <v>60</v>
      </c>
      <c r="B13" s="19">
        <v>3.24</v>
      </c>
      <c r="C13" s="19">
        <f t="shared" si="0"/>
        <v>2.1643200000000005</v>
      </c>
    </row>
    <row r="14" spans="1:3" x14ac:dyDescent="0.25">
      <c r="A14" s="6">
        <v>70</v>
      </c>
      <c r="B14" s="19">
        <v>3.36</v>
      </c>
      <c r="C14" s="19">
        <f t="shared" si="0"/>
        <v>2.2444800000000003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Charts</vt:lpstr>
      </vt:variant>
      <vt:variant>
        <vt:i4>1</vt:i4>
      </vt:variant>
    </vt:vector>
  </HeadingPairs>
  <TitlesOfParts>
    <vt:vector size="8" baseType="lpstr">
      <vt:lpstr>48V Load Current</vt:lpstr>
      <vt:lpstr>48V Load Voltage</vt:lpstr>
      <vt:lpstr>24V Load Current</vt:lpstr>
      <vt:lpstr>24V Load Voltage</vt:lpstr>
      <vt:lpstr>3.3V Load Current</vt:lpstr>
      <vt:lpstr>3.3V Load Voltage</vt:lpstr>
      <vt:lpstr>HTM2530 Temp</vt:lpstr>
      <vt:lpstr>Chart1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Chad Kecy</cp:lastModifiedBy>
  <dcterms:created xsi:type="dcterms:W3CDTF">2013-11-06T20:06:29Z</dcterms:created>
  <dcterms:modified xsi:type="dcterms:W3CDTF">2014-11-25T23:51:15Z</dcterms:modified>
</cp:coreProperties>
</file>