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chartsheets/sheet6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5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22032" windowHeight="9600" firstSheet="9" activeTab="15"/>
  </bookViews>
  <sheets>
    <sheet name="Chart1" sheetId="4" r:id="rId1"/>
    <sheet name="Chart2" sheetId="5" r:id="rId2"/>
    <sheet name="As Measured" sheetId="1" r:id="rId3"/>
    <sheet name="Is vs RPM" sheetId="6" r:id="rId4"/>
    <sheet name="Is vs Current" sheetId="7" r:id="rId5"/>
    <sheet name="Chart3" sheetId="11" r:id="rId6"/>
    <sheet name="In Order" sheetId="2" r:id="rId7"/>
    <sheet name="09-17-2014 Plot" sheetId="8" r:id="rId8"/>
    <sheet name="09-17-2014 Data" sheetId="3" r:id="rId9"/>
    <sheet name="Sheet1" sheetId="9" r:id="rId10"/>
    <sheet name="Jan 2015 Plot" sheetId="12" r:id="rId11"/>
    <sheet name="Jan 2015 Plot 2" sheetId="13" r:id="rId12"/>
    <sheet name="Jan 2015 Tests" sheetId="10" r:id="rId13"/>
    <sheet name="02-03 Current Plot" sheetId="15" r:id="rId14"/>
    <sheet name="02-03 Is Plot" sheetId="16" r:id="rId15"/>
    <sheet name="Trim Adj Plot" sheetId="18" r:id="rId16"/>
    <sheet name="02-03-2015" sheetId="14" r:id="rId17"/>
    <sheet name="Sheet2" sheetId="17" r:id="rId18"/>
  </sheets>
  <calcPr calcId="145621"/>
</workbook>
</file>

<file path=xl/calcChain.xml><?xml version="1.0" encoding="utf-8"?>
<calcChain xmlns="http://schemas.openxmlformats.org/spreadsheetml/2006/main">
  <c r="N8" i="17" l="1"/>
  <c r="N9" i="17" s="1"/>
  <c r="N10" i="17" s="1"/>
  <c r="N11" i="17" s="1"/>
  <c r="N12" i="17" s="1"/>
  <c r="N13" i="17" s="1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N7" i="17"/>
  <c r="AQ25" i="14" l="1"/>
  <c r="AN25" i="14"/>
  <c r="AK25" i="14"/>
  <c r="AQ24" i="14"/>
  <c r="AQ23" i="14"/>
  <c r="AQ22" i="14"/>
  <c r="AN24" i="14"/>
  <c r="AK24" i="14"/>
  <c r="AN23" i="14"/>
  <c r="AK23" i="14"/>
  <c r="AN22" i="14"/>
  <c r="AK22" i="14"/>
  <c r="AQ21" i="14"/>
  <c r="AN21" i="14"/>
  <c r="AK21" i="14"/>
  <c r="AQ20" i="14"/>
  <c r="AN20" i="14"/>
  <c r="AK20" i="14"/>
  <c r="AQ19" i="14"/>
  <c r="AN19" i="14"/>
  <c r="AK19" i="14"/>
  <c r="AQ18" i="14"/>
  <c r="AN18" i="14"/>
  <c r="AK18" i="14"/>
  <c r="AQ17" i="14"/>
  <c r="AN17" i="14"/>
  <c r="AK17" i="14"/>
  <c r="AQ16" i="14"/>
  <c r="AN16" i="14"/>
  <c r="AK16" i="14"/>
  <c r="AQ15" i="14"/>
  <c r="AN15" i="14"/>
  <c r="AK15" i="14"/>
  <c r="AQ14" i="14"/>
  <c r="AN14" i="14"/>
  <c r="AK14" i="14"/>
  <c r="AQ13" i="14"/>
  <c r="AN13" i="14"/>
  <c r="AK13" i="14"/>
  <c r="AQ12" i="14"/>
  <c r="AN12" i="14"/>
  <c r="AK12" i="14"/>
  <c r="AQ11" i="14"/>
  <c r="AN11" i="14"/>
  <c r="AK11" i="14"/>
  <c r="AQ10" i="14"/>
  <c r="AN10" i="14"/>
  <c r="AK10" i="14"/>
  <c r="AQ9" i="14"/>
  <c r="AN9" i="14"/>
  <c r="AK9" i="14"/>
  <c r="AQ8" i="14"/>
  <c r="AN8" i="14"/>
  <c r="AK8" i="14"/>
  <c r="AQ7" i="14"/>
  <c r="AN7" i="14"/>
  <c r="AK7" i="14"/>
  <c r="AQ6" i="14"/>
  <c r="AN6" i="14"/>
  <c r="AK6" i="14"/>
  <c r="AQ5" i="14"/>
  <c r="AN5" i="14"/>
  <c r="AK5" i="14"/>
  <c r="AH5" i="14"/>
  <c r="AH6" i="14" s="1"/>
  <c r="AH7" i="14" s="1"/>
  <c r="AH8" i="14" s="1"/>
  <c r="AH9" i="14" s="1"/>
  <c r="AH10" i="14" s="1"/>
  <c r="AH11" i="14" s="1"/>
  <c r="AH12" i="14" s="1"/>
  <c r="AH13" i="14" s="1"/>
  <c r="AH14" i="14" s="1"/>
  <c r="AH15" i="14" s="1"/>
  <c r="AH16" i="14" s="1"/>
  <c r="AH17" i="14" s="1"/>
  <c r="AH18" i="14" s="1"/>
  <c r="AH19" i="14" s="1"/>
  <c r="AH20" i="14" s="1"/>
  <c r="AH21" i="14" s="1"/>
  <c r="AH22" i="14" s="1"/>
  <c r="AH23" i="14" s="1"/>
  <c r="AH24" i="14" s="1"/>
  <c r="AQ4" i="14"/>
  <c r="AN4" i="14"/>
  <c r="AK4" i="14"/>
  <c r="I8" i="17" l="1"/>
  <c r="I9" i="17" s="1"/>
  <c r="I10" i="17" s="1"/>
  <c r="I11" i="17" s="1"/>
  <c r="I12" i="17" s="1"/>
  <c r="I7" i="17"/>
  <c r="H6" i="17"/>
  <c r="J6" i="17" s="1"/>
  <c r="G7" i="17"/>
  <c r="G8" i="17" s="1"/>
  <c r="F12" i="17"/>
  <c r="F11" i="17"/>
  <c r="F10" i="17"/>
  <c r="F9" i="17"/>
  <c r="F8" i="17"/>
  <c r="F7" i="17"/>
  <c r="F6" i="17"/>
  <c r="E8" i="17"/>
  <c r="E9" i="17" s="1"/>
  <c r="E10" i="17" s="1"/>
  <c r="E11" i="17" s="1"/>
  <c r="E12" i="17" s="1"/>
  <c r="E7" i="17"/>
  <c r="G9" i="17" l="1"/>
  <c r="H8" i="17"/>
  <c r="J8" i="17" s="1"/>
  <c r="H7" i="17"/>
  <c r="J7" i="17" s="1"/>
  <c r="AC24" i="14"/>
  <c r="Z24" i="14"/>
  <c r="AC23" i="14"/>
  <c r="Z23" i="14"/>
  <c r="AC22" i="14"/>
  <c r="Z22" i="14"/>
  <c r="AF21" i="14"/>
  <c r="AC21" i="14"/>
  <c r="Z21" i="14"/>
  <c r="AF20" i="14"/>
  <c r="AC20" i="14"/>
  <c r="Z20" i="14"/>
  <c r="AF19" i="14"/>
  <c r="AC19" i="14"/>
  <c r="Z19" i="14"/>
  <c r="AF18" i="14"/>
  <c r="AC18" i="14"/>
  <c r="Z18" i="14"/>
  <c r="AF17" i="14"/>
  <c r="AC17" i="14"/>
  <c r="Z17" i="14"/>
  <c r="AF16" i="14"/>
  <c r="AC16" i="14"/>
  <c r="Z16" i="14"/>
  <c r="AF15" i="14"/>
  <c r="AC15" i="14"/>
  <c r="Z15" i="14"/>
  <c r="AF14" i="14"/>
  <c r="AC14" i="14"/>
  <c r="Z14" i="14"/>
  <c r="AF13" i="14"/>
  <c r="AC13" i="14"/>
  <c r="Z13" i="14"/>
  <c r="AF12" i="14"/>
  <c r="AC12" i="14"/>
  <c r="Z12" i="14"/>
  <c r="AF11" i="14"/>
  <c r="AC11" i="14"/>
  <c r="Z11" i="14"/>
  <c r="AF10" i="14"/>
  <c r="AC10" i="14"/>
  <c r="Z10" i="14"/>
  <c r="AF9" i="14"/>
  <c r="AC9" i="14"/>
  <c r="Z9" i="14"/>
  <c r="AF8" i="14"/>
  <c r="AC8" i="14"/>
  <c r="Z8" i="14"/>
  <c r="AF7" i="14"/>
  <c r="AC7" i="14"/>
  <c r="Z7" i="14"/>
  <c r="AF6" i="14"/>
  <c r="AC6" i="14"/>
  <c r="Z6" i="14"/>
  <c r="AF5" i="14"/>
  <c r="AC5" i="14"/>
  <c r="Z5" i="14"/>
  <c r="W5" i="14"/>
  <c r="W6" i="14" s="1"/>
  <c r="W7" i="14" s="1"/>
  <c r="W8" i="14" s="1"/>
  <c r="W9" i="14" s="1"/>
  <c r="W10" i="14" s="1"/>
  <c r="W11" i="14" s="1"/>
  <c r="W12" i="14" s="1"/>
  <c r="W13" i="14" s="1"/>
  <c r="W14" i="14" s="1"/>
  <c r="W15" i="14" s="1"/>
  <c r="W16" i="14" s="1"/>
  <c r="W17" i="14" s="1"/>
  <c r="W18" i="14" s="1"/>
  <c r="W19" i="14" s="1"/>
  <c r="W20" i="14" s="1"/>
  <c r="W21" i="14" s="1"/>
  <c r="W22" i="14" s="1"/>
  <c r="W23" i="14" s="1"/>
  <c r="W24" i="14" s="1"/>
  <c r="AF4" i="14"/>
  <c r="AC4" i="14"/>
  <c r="Z4" i="14"/>
  <c r="G10" i="17" l="1"/>
  <c r="H9" i="17"/>
  <c r="J9" i="17" s="1"/>
  <c r="R24" i="14"/>
  <c r="O24" i="14"/>
  <c r="R23" i="14"/>
  <c r="O23" i="14"/>
  <c r="R22" i="14"/>
  <c r="O22" i="14"/>
  <c r="U21" i="14"/>
  <c r="R21" i="14"/>
  <c r="O21" i="14"/>
  <c r="U20" i="14"/>
  <c r="R20" i="14"/>
  <c r="O20" i="14"/>
  <c r="U19" i="14"/>
  <c r="R19" i="14"/>
  <c r="O19" i="14"/>
  <c r="U18" i="14"/>
  <c r="R18" i="14"/>
  <c r="O18" i="14"/>
  <c r="U17" i="14"/>
  <c r="R17" i="14"/>
  <c r="O17" i="14"/>
  <c r="U16" i="14"/>
  <c r="R16" i="14"/>
  <c r="O16" i="14"/>
  <c r="U15" i="14"/>
  <c r="R15" i="14"/>
  <c r="O15" i="14"/>
  <c r="U14" i="14"/>
  <c r="R14" i="14"/>
  <c r="O14" i="14"/>
  <c r="U13" i="14"/>
  <c r="R13" i="14"/>
  <c r="O13" i="14"/>
  <c r="U12" i="14"/>
  <c r="R12" i="14"/>
  <c r="O12" i="14"/>
  <c r="U11" i="14"/>
  <c r="R11" i="14"/>
  <c r="O11" i="14"/>
  <c r="U10" i="14"/>
  <c r="R10" i="14"/>
  <c r="O10" i="14"/>
  <c r="U9" i="14"/>
  <c r="R9" i="14"/>
  <c r="O9" i="14"/>
  <c r="U8" i="14"/>
  <c r="R8" i="14"/>
  <c r="O8" i="14"/>
  <c r="U7" i="14"/>
  <c r="R7" i="14"/>
  <c r="O7" i="14"/>
  <c r="U6" i="14"/>
  <c r="R6" i="14"/>
  <c r="O6" i="14"/>
  <c r="U5" i="14"/>
  <c r="R5" i="14"/>
  <c r="O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U4" i="14"/>
  <c r="R4" i="14"/>
  <c r="O4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G4" i="14"/>
  <c r="D4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6" i="14"/>
  <c r="A5" i="14"/>
  <c r="G11" i="17" l="1"/>
  <c r="H10" i="17"/>
  <c r="J10" i="17" s="1"/>
  <c r="F8" i="10"/>
  <c r="F7" i="10"/>
  <c r="F6" i="10"/>
  <c r="F5" i="10"/>
  <c r="F4" i="10"/>
  <c r="G12" i="17" l="1"/>
  <c r="H12" i="17" s="1"/>
  <c r="J12" i="17" s="1"/>
  <c r="H11" i="17"/>
  <c r="J11" i="17" s="1"/>
  <c r="N26" i="2"/>
  <c r="N25" i="2"/>
  <c r="N24" i="2"/>
  <c r="N23" i="2"/>
  <c r="N22" i="2"/>
  <c r="N21" i="2"/>
  <c r="N20" i="2"/>
  <c r="N19" i="2"/>
  <c r="N18" i="2"/>
  <c r="M26" i="2"/>
  <c r="M25" i="2"/>
  <c r="M24" i="2"/>
  <c r="M23" i="2"/>
  <c r="M22" i="2"/>
  <c r="M21" i="2"/>
  <c r="M20" i="2"/>
  <c r="M19" i="2"/>
  <c r="M18" i="2"/>
  <c r="E13" i="3"/>
  <c r="E12" i="3"/>
  <c r="E11" i="3"/>
  <c r="E10" i="3"/>
  <c r="E9" i="3"/>
  <c r="E8" i="3"/>
  <c r="E7" i="3"/>
  <c r="E6" i="3"/>
  <c r="D13" i="3"/>
  <c r="D12" i="3"/>
  <c r="D11" i="3"/>
  <c r="D10" i="3"/>
  <c r="D7" i="3"/>
  <c r="D6" i="3"/>
  <c r="D5" i="3"/>
  <c r="D8" i="3"/>
  <c r="O14" i="2"/>
  <c r="O13" i="2"/>
  <c r="O12" i="2"/>
  <c r="O11" i="2"/>
  <c r="O10" i="2"/>
  <c r="O9" i="2"/>
  <c r="O8" i="2"/>
  <c r="O7" i="2"/>
  <c r="O6" i="2"/>
  <c r="M14" i="2"/>
  <c r="M13" i="2"/>
  <c r="M12" i="2"/>
  <c r="M11" i="2"/>
  <c r="M10" i="2"/>
  <c r="M9" i="2"/>
  <c r="M8" i="2"/>
  <c r="M7" i="2"/>
  <c r="M6" i="2"/>
  <c r="G13" i="3"/>
  <c r="G12" i="3"/>
  <c r="G11" i="3"/>
  <c r="G10" i="3"/>
  <c r="G9" i="3"/>
  <c r="G8" i="3"/>
  <c r="G7" i="3"/>
  <c r="G6" i="3"/>
  <c r="G5" i="3"/>
  <c r="N6" i="9" l="1"/>
  <c r="N14" i="9"/>
  <c r="N13" i="9"/>
  <c r="N12" i="9"/>
  <c r="N11" i="9"/>
  <c r="N10" i="9"/>
  <c r="N9" i="9"/>
  <c r="N8" i="9"/>
  <c r="N7" i="9"/>
  <c r="M14" i="9"/>
  <c r="M13" i="9"/>
  <c r="M12" i="9"/>
  <c r="M11" i="9"/>
  <c r="M10" i="9"/>
  <c r="M9" i="9"/>
  <c r="M8" i="9"/>
  <c r="M7" i="9"/>
  <c r="M6" i="9"/>
  <c r="P14" i="9"/>
  <c r="P13" i="9"/>
  <c r="P12" i="9"/>
  <c r="P11" i="9"/>
  <c r="P10" i="9"/>
  <c r="P9" i="9"/>
  <c r="P8" i="9"/>
  <c r="P7" i="9"/>
  <c r="P6" i="9"/>
  <c r="I30" i="2" l="1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A29" i="2"/>
  <c r="A30" i="2" s="1"/>
  <c r="A24" i="2"/>
  <c r="A25" i="2" s="1"/>
  <c r="A26" i="2" s="1"/>
  <c r="A27" i="2" s="1"/>
  <c r="A28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7" i="2"/>
  <c r="G27" i="1" l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G16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G15" i="1"/>
  <c r="G14" i="1"/>
  <c r="G13" i="1"/>
  <c r="G12" i="1"/>
  <c r="G11" i="1"/>
  <c r="G10" i="1"/>
  <c r="G9" i="1"/>
  <c r="G8" i="1"/>
  <c r="G7" i="1"/>
  <c r="G6" i="1"/>
  <c r="G5" i="1"/>
  <c r="G4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17" i="1"/>
  <c r="A6" i="1"/>
  <c r="A7" i="1" s="1"/>
  <c r="A8" i="1" s="1"/>
  <c r="A9" i="1" s="1"/>
  <c r="A10" i="1" s="1"/>
  <c r="A11" i="1" s="1"/>
  <c r="A12" i="1" s="1"/>
  <c r="A13" i="1" s="1"/>
  <c r="A14" i="1" s="1"/>
  <c r="A15" i="1" s="1"/>
  <c r="A5" i="1"/>
</calcChain>
</file>

<file path=xl/sharedStrings.xml><?xml version="1.0" encoding="utf-8"?>
<sst xmlns="http://schemas.openxmlformats.org/spreadsheetml/2006/main" count="122" uniqueCount="59">
  <si>
    <t>Is (A)</t>
  </si>
  <si>
    <t>RPM</t>
  </si>
  <si>
    <t>Is (V)</t>
  </si>
  <si>
    <t>Curr (calc)</t>
  </si>
  <si>
    <t>Is - no offset</t>
  </si>
  <si>
    <t>RPM/Curr (calc)</t>
  </si>
  <si>
    <t>RPM/Is (V)</t>
  </si>
  <si>
    <t>RPM/Is - no offset</t>
  </si>
  <si>
    <t>RPM/Is</t>
  </si>
  <si>
    <t>Counts</t>
  </si>
  <si>
    <t>Is</t>
  </si>
  <si>
    <t>DCY</t>
  </si>
  <si>
    <t>R</t>
  </si>
  <si>
    <t>L</t>
  </si>
  <si>
    <t>47 uH</t>
  </si>
  <si>
    <t>2.3 ohms</t>
  </si>
  <si>
    <t>3-15</t>
  </si>
  <si>
    <t>Imeas</t>
  </si>
  <si>
    <t>13-19</t>
  </si>
  <si>
    <t>V(Is)</t>
  </si>
  <si>
    <t>-4 to -11</t>
  </si>
  <si>
    <t>-11 to -18</t>
  </si>
  <si>
    <t>-12 to -23</t>
  </si>
  <si>
    <t>-27</t>
  </si>
  <si>
    <t>Pred Is</t>
  </si>
  <si>
    <t>Closest Is (A)</t>
  </si>
  <si>
    <t>Pred Is (V)</t>
  </si>
  <si>
    <t>delta 1st</t>
  </si>
  <si>
    <t>delta 2nd</t>
  </si>
  <si>
    <t>Pred RPM</t>
  </si>
  <si>
    <t>Current</t>
  </si>
  <si>
    <t>Vs Low</t>
  </si>
  <si>
    <t>Vs High</t>
  </si>
  <si>
    <t>Vs Avg</t>
  </si>
  <si>
    <t>Is Low</t>
  </si>
  <si>
    <t>Is High</t>
  </si>
  <si>
    <t>Is Avg</t>
  </si>
  <si>
    <t>Tests performed with Astron DC Power Supply, good to 25A Continuous, 35A pulsed</t>
  </si>
  <si>
    <t>Power</t>
  </si>
  <si>
    <t>Voltage</t>
  </si>
  <si>
    <t>New Thruster</t>
  </si>
  <si>
    <t>Test Thruster</t>
  </si>
  <si>
    <t>d</t>
  </si>
  <si>
    <t>AWG</t>
  </si>
  <si>
    <t>Gauge</t>
  </si>
  <si>
    <t>Diameter</t>
  </si>
  <si>
    <t>(mils)</t>
  </si>
  <si>
    <t>Res/foot</t>
  </si>
  <si>
    <t>Cable L</t>
  </si>
  <si>
    <t>(feet)</t>
  </si>
  <si>
    <t>(ohms)</t>
  </si>
  <si>
    <t>Resist</t>
  </si>
  <si>
    <t>(amps)</t>
  </si>
  <si>
    <t>(volts)</t>
  </si>
  <si>
    <t>Cable V</t>
  </si>
  <si>
    <t>Source V</t>
  </si>
  <si>
    <t>Load V</t>
  </si>
  <si>
    <t>4-20ma</t>
  </si>
  <si>
    <t>Flowmeter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</si>
</sst>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164" fontId="0" fillId="0" borderId="0" xfId="0" applyNumberFormat="1"/>
    <xf numFmtId="49" fontId="0" fillId="0" borderId="0" xfId="0" applyNumberFormat="1"/>
    <xf numFmtId="1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1" fontId="0" fillId="3" borderId="1" xfId="0" applyNumberFormat="1" applyFill="1" applyBorder="1"/>
    <xf numFmtId="2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" fontId="4" fillId="4" borderId="1" xfId="0" applyNumberFormat="1" applyFont="1" applyFill="1" applyBorder="1"/>
    <xf numFmtId="2" fontId="4" fillId="4" borderId="1" xfId="0" applyNumberFormat="1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65" fontId="0" fillId="0" borderId="0" xfId="0" applyNumberFormat="1"/>
    <xf numFmtId="4" fontId="4" fillId="2" borderId="1" xfId="0" applyNumberFormat="1" applyFon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worksheet" Target="worksheets/sheet5.xml"/><Relationship Id="rId18" Type="http://schemas.openxmlformats.org/officeDocument/2006/relationships/worksheet" Target="worksheets/sheet7.xml"/><Relationship Id="rId3" Type="http://schemas.openxmlformats.org/officeDocument/2006/relationships/worksheet" Target="worksheets/sheet1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2.xml"/><Relationship Id="rId12" Type="http://schemas.openxmlformats.org/officeDocument/2006/relationships/chartsheet" Target="chartsheets/sheet8.xml"/><Relationship Id="rId17" Type="http://schemas.openxmlformats.org/officeDocument/2006/relationships/worksheet" Target="worksheets/sheet6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1.xml"/><Relationship Id="rId20" Type="http://schemas.openxmlformats.org/officeDocument/2006/relationships/styles" Target="style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7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0.xml"/><Relationship Id="rId10" Type="http://schemas.openxmlformats.org/officeDocument/2006/relationships/worksheet" Target="worksheets/sheet4.xml"/><Relationship Id="rId19" Type="http://schemas.openxmlformats.org/officeDocument/2006/relationships/theme" Target="theme/theme1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chartsheet" Target="chartsheets/sheet9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99377931872562E-2"/>
          <c:y val="2.2415180807663148E-2"/>
          <c:w val="0.89139258317756842"/>
          <c:h val="0.90076129458709675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23683308926407787"/>
                  <c:y val="-6.5520233864915317E-2"/>
                </c:manualLayout>
              </c:layout>
              <c:numFmt formatCode="General" sourceLinked="0"/>
            </c:trendlineLbl>
          </c:trendline>
          <c:xVal>
            <c:numRef>
              <c:f>'As Measured'!$B$4:$B$15</c:f>
              <c:numCache>
                <c:formatCode>0.00</c:formatCode>
                <c:ptCount val="12"/>
                <c:pt idx="0">
                  <c:v>2.36</c:v>
                </c:pt>
                <c:pt idx="1">
                  <c:v>2.2999999999999998</c:v>
                </c:pt>
                <c:pt idx="2">
                  <c:v>2.2400000000000002</c:v>
                </c:pt>
                <c:pt idx="3">
                  <c:v>2.2000000000000002</c:v>
                </c:pt>
                <c:pt idx="4">
                  <c:v>2.16</c:v>
                </c:pt>
                <c:pt idx="5">
                  <c:v>2.12</c:v>
                </c:pt>
                <c:pt idx="6">
                  <c:v>2.08</c:v>
                </c:pt>
                <c:pt idx="7">
                  <c:v>2.04</c:v>
                </c:pt>
                <c:pt idx="8">
                  <c:v>2</c:v>
                </c:pt>
                <c:pt idx="9">
                  <c:v>1.98</c:v>
                </c:pt>
                <c:pt idx="10">
                  <c:v>1.94</c:v>
                </c:pt>
                <c:pt idx="11">
                  <c:v>1.92</c:v>
                </c:pt>
              </c:numCache>
            </c:numRef>
          </c:xVal>
          <c:yVal>
            <c:numRef>
              <c:f>'As Measured'!$C$4:$C$15</c:f>
              <c:numCache>
                <c:formatCode>General</c:formatCode>
                <c:ptCount val="12"/>
                <c:pt idx="0">
                  <c:v>230</c:v>
                </c:pt>
                <c:pt idx="1">
                  <c:v>347</c:v>
                </c:pt>
                <c:pt idx="2">
                  <c:v>450</c:v>
                </c:pt>
                <c:pt idx="3">
                  <c:v>530</c:v>
                </c:pt>
                <c:pt idx="4">
                  <c:v>570</c:v>
                </c:pt>
                <c:pt idx="5">
                  <c:v>610</c:v>
                </c:pt>
                <c:pt idx="6">
                  <c:v>650</c:v>
                </c:pt>
                <c:pt idx="7">
                  <c:v>680</c:v>
                </c:pt>
                <c:pt idx="8">
                  <c:v>700</c:v>
                </c:pt>
                <c:pt idx="9">
                  <c:v>720</c:v>
                </c:pt>
                <c:pt idx="10">
                  <c:v>750</c:v>
                </c:pt>
                <c:pt idx="11">
                  <c:v>770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28736"/>
        <c:axId val="105830656"/>
      </c:scatterChart>
      <c:valAx>
        <c:axId val="105828736"/>
        <c:scaling>
          <c:orientation val="minMax"/>
          <c:max val="2.4"/>
          <c:min val="1.900000000000000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Is (volts)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05830656"/>
        <c:crosses val="autoZero"/>
        <c:crossBetween val="midCat"/>
        <c:majorUnit val="5.000000000000001E-2"/>
      </c:valAx>
      <c:valAx>
        <c:axId val="105830656"/>
        <c:scaling>
          <c:orientation val="minMax"/>
          <c:max val="800"/>
          <c:min val="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Speed (RPM)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5828736"/>
        <c:crosses val="autoZero"/>
        <c:crossBetween val="midCat"/>
        <c:majorUnit val="50"/>
      </c:valAx>
    </c:plotArea>
    <c:legend>
      <c:legendPos val="r"/>
      <c:layout>
        <c:manualLayout>
          <c:xMode val="edge"/>
          <c:yMode val="edge"/>
          <c:x val="0.1310862356125701"/>
          <c:y val="0.58067339653052896"/>
          <c:w val="8.6854290366189218E-2"/>
          <c:h val="3.6508088665566908E-2"/>
        </c:manualLayout>
      </c:layout>
      <c:overlay val="0"/>
    </c:legend>
    <c:plotVisOnly val="1"/>
    <c:dispBlanksAs val="gap"/>
    <c:showDLblsOverMax val="0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32464061258395E-2"/>
          <c:y val="2.2457690152617751E-2"/>
          <c:w val="0.89156419851188329"/>
          <c:h val="0.92686892317062408"/>
        </c:manualLayout>
      </c:layout>
      <c:scatterChart>
        <c:scatterStyle val="lineMarker"/>
        <c:varyColors val="0"/>
        <c:ser>
          <c:idx val="0"/>
          <c:order val="0"/>
          <c:tx>
            <c:v>Vs Value (Blue, Left)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'02-03-2015'!$D$4:$D$21</c:f>
              <c:numCache>
                <c:formatCode>0.000</c:formatCode>
                <c:ptCount val="18"/>
                <c:pt idx="0">
                  <c:v>2.5179999999999998</c:v>
                </c:pt>
                <c:pt idx="1">
                  <c:v>2.569</c:v>
                </c:pt>
                <c:pt idx="2">
                  <c:v>2.6034999999999999</c:v>
                </c:pt>
                <c:pt idx="3">
                  <c:v>2.6544999999999996</c:v>
                </c:pt>
                <c:pt idx="4">
                  <c:v>2.7119999999999997</c:v>
                </c:pt>
                <c:pt idx="5">
                  <c:v>2.7865000000000002</c:v>
                </c:pt>
                <c:pt idx="6">
                  <c:v>2.8774999999999999</c:v>
                </c:pt>
                <c:pt idx="7">
                  <c:v>2.9605000000000001</c:v>
                </c:pt>
                <c:pt idx="8">
                  <c:v>3.05</c:v>
                </c:pt>
                <c:pt idx="9">
                  <c:v>3.1425000000000001</c:v>
                </c:pt>
                <c:pt idx="10">
                  <c:v>3.2355</c:v>
                </c:pt>
                <c:pt idx="11">
                  <c:v>3.3315000000000001</c:v>
                </c:pt>
                <c:pt idx="12">
                  <c:v>3.4260000000000002</c:v>
                </c:pt>
                <c:pt idx="13">
                  <c:v>3.5215000000000001</c:v>
                </c:pt>
                <c:pt idx="14">
                  <c:v>3.6175000000000002</c:v>
                </c:pt>
                <c:pt idx="15">
                  <c:v>3.7075</c:v>
                </c:pt>
                <c:pt idx="16">
                  <c:v>3.794</c:v>
                </c:pt>
                <c:pt idx="17">
                  <c:v>3.8449999999999998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67680"/>
        <c:axId val="118569216"/>
      </c:scatterChart>
      <c:scatterChart>
        <c:scatterStyle val="lineMarker"/>
        <c:varyColors val="0"/>
        <c:ser>
          <c:idx val="1"/>
          <c:order val="1"/>
          <c:tx>
            <c:v>Is Value (Red, Right)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'02-03-2015'!$G$4:$G$21</c:f>
              <c:numCache>
                <c:formatCode>0</c:formatCode>
                <c:ptCount val="18"/>
                <c:pt idx="0">
                  <c:v>1</c:v>
                </c:pt>
                <c:pt idx="1">
                  <c:v>11</c:v>
                </c:pt>
                <c:pt idx="2">
                  <c:v>19.5</c:v>
                </c:pt>
                <c:pt idx="3">
                  <c:v>30.5</c:v>
                </c:pt>
                <c:pt idx="4">
                  <c:v>0</c:v>
                </c:pt>
                <c:pt idx="5">
                  <c:v>58.5</c:v>
                </c:pt>
                <c:pt idx="6">
                  <c:v>73.5</c:v>
                </c:pt>
                <c:pt idx="7">
                  <c:v>90</c:v>
                </c:pt>
                <c:pt idx="8">
                  <c:v>114.5</c:v>
                </c:pt>
                <c:pt idx="9">
                  <c:v>127.5</c:v>
                </c:pt>
                <c:pt idx="10">
                  <c:v>150.5</c:v>
                </c:pt>
                <c:pt idx="11">
                  <c:v>160.5</c:v>
                </c:pt>
                <c:pt idx="12">
                  <c:v>188.5</c:v>
                </c:pt>
                <c:pt idx="13">
                  <c:v>205</c:v>
                </c:pt>
                <c:pt idx="14">
                  <c:v>222.5</c:v>
                </c:pt>
                <c:pt idx="15">
                  <c:v>240</c:v>
                </c:pt>
                <c:pt idx="16">
                  <c:v>264</c:v>
                </c:pt>
                <c:pt idx="17">
                  <c:v>280.5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76640"/>
        <c:axId val="118575104"/>
      </c:scatterChart>
      <c:valAx>
        <c:axId val="11856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569216"/>
        <c:crosses val="autoZero"/>
        <c:crossBetween val="midCat"/>
      </c:valAx>
      <c:valAx>
        <c:axId val="118569216"/>
        <c:scaling>
          <c:orientation val="minMax"/>
          <c:max val="4"/>
          <c:min val="2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18567680"/>
        <c:crosses val="autoZero"/>
        <c:crossBetween val="midCat"/>
        <c:majorUnit val="0.25"/>
      </c:valAx>
      <c:valAx>
        <c:axId val="118575104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crossAx val="118576640"/>
        <c:crosses val="max"/>
        <c:crossBetween val="midCat"/>
      </c:valAx>
      <c:valAx>
        <c:axId val="1185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5751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991897710033951"/>
          <c:y val="0.52612811659739922"/>
          <c:w val="0.16360430542512461"/>
          <c:h val="7.3154649105957703E-2"/>
        </c:manualLayout>
      </c:layout>
      <c:overlay val="0"/>
    </c:legend>
    <c:plotVisOnly val="1"/>
    <c:dispBlanksAs val="gap"/>
    <c:showDLblsOverMax val="0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swFOCE Thruster / Motor Controller Power Usage</a:t>
            </a:r>
          </a:p>
        </c:rich>
      </c:tx>
      <c:layout>
        <c:manualLayout>
          <c:xMode val="edge"/>
          <c:yMode val="edge"/>
          <c:x val="0.21974144271883889"/>
          <c:y val="4.249448185173329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9814136671473176E-2"/>
          <c:y val="2.2466467679257959E-2"/>
          <c:w val="0.83703140624703831"/>
          <c:h val="0.90053423227671792"/>
        </c:manualLayout>
      </c:layout>
      <c:scatterChart>
        <c:scatterStyle val="lineMarker"/>
        <c:varyColors val="0"/>
        <c:ser>
          <c:idx val="0"/>
          <c:order val="0"/>
          <c:tx>
            <c:v>Motor Current (Blue, Left)</c:v>
          </c:tx>
          <c:xVal>
            <c:numRef>
              <c:f>'02-03-2015'!$AH$4:$AH$25</c:f>
              <c:numCache>
                <c:formatCode>General</c:formatCode>
                <c:ptCount val="22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1023</c:v>
                </c:pt>
              </c:numCache>
            </c:numRef>
          </c:xVal>
          <c:yVal>
            <c:numRef>
              <c:f>'02-03-2015'!$AO$4:$AO$25</c:f>
              <c:numCache>
                <c:formatCode>0.00</c:formatCode>
                <c:ptCount val="22"/>
                <c:pt idx="0">
                  <c:v>0.12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0.4</c:v>
                </c:pt>
                <c:pt idx="4">
                  <c:v>0.56000000000000005</c:v>
                </c:pt>
                <c:pt idx="5">
                  <c:v>0.82</c:v>
                </c:pt>
                <c:pt idx="6">
                  <c:v>1.1399999999999999</c:v>
                </c:pt>
                <c:pt idx="7">
                  <c:v>1.52</c:v>
                </c:pt>
                <c:pt idx="8">
                  <c:v>2.06</c:v>
                </c:pt>
                <c:pt idx="9">
                  <c:v>2.61</c:v>
                </c:pt>
                <c:pt idx="10">
                  <c:v>3.24</c:v>
                </c:pt>
                <c:pt idx="11">
                  <c:v>3.98</c:v>
                </c:pt>
                <c:pt idx="12">
                  <c:v>4.8</c:v>
                </c:pt>
                <c:pt idx="13">
                  <c:v>5.7</c:v>
                </c:pt>
                <c:pt idx="14">
                  <c:v>6.77</c:v>
                </c:pt>
                <c:pt idx="15">
                  <c:v>8.16</c:v>
                </c:pt>
                <c:pt idx="16">
                  <c:v>10.14</c:v>
                </c:pt>
                <c:pt idx="17">
                  <c:v>11.68</c:v>
                </c:pt>
                <c:pt idx="18">
                  <c:v>13.25</c:v>
                </c:pt>
                <c:pt idx="19">
                  <c:v>14.9</c:v>
                </c:pt>
                <c:pt idx="20">
                  <c:v>16.55</c:v>
                </c:pt>
                <c:pt idx="21" formatCode="General">
                  <c:v>17.559999999999999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51776"/>
        <c:axId val="47371392"/>
      </c:scatterChart>
      <c:scatterChart>
        <c:scatterStyle val="lineMarker"/>
        <c:varyColors val="0"/>
        <c:ser>
          <c:idx val="1"/>
          <c:order val="1"/>
          <c:tx>
            <c:v>Motor Power (Green, Right)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'02-03-2015'!$AH$4:$AH$18</c:f>
              <c:numCache>
                <c:formatCode>General</c:formatCode>
                <c:ptCount val="15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</c:numCache>
            </c:numRef>
          </c:xVal>
          <c:yVal>
            <c:numRef>
              <c:f>'02-03-2015'!$AQ$4:$AQ$18</c:f>
              <c:numCache>
                <c:formatCode>#,##0.00</c:formatCode>
                <c:ptCount val="15"/>
                <c:pt idx="0">
                  <c:v>1.44</c:v>
                </c:pt>
                <c:pt idx="1">
                  <c:v>1.6800000000000002</c:v>
                </c:pt>
                <c:pt idx="2">
                  <c:v>3.3600000000000003</c:v>
                </c:pt>
                <c:pt idx="3">
                  <c:v>4.8000000000000007</c:v>
                </c:pt>
                <c:pt idx="4">
                  <c:v>6.7200000000000006</c:v>
                </c:pt>
                <c:pt idx="5">
                  <c:v>9.84</c:v>
                </c:pt>
                <c:pt idx="6">
                  <c:v>13.68</c:v>
                </c:pt>
                <c:pt idx="7">
                  <c:v>18.240000000000002</c:v>
                </c:pt>
                <c:pt idx="8">
                  <c:v>24.72</c:v>
                </c:pt>
                <c:pt idx="9">
                  <c:v>31.32</c:v>
                </c:pt>
                <c:pt idx="10">
                  <c:v>38.880000000000003</c:v>
                </c:pt>
                <c:pt idx="11">
                  <c:v>47.76</c:v>
                </c:pt>
                <c:pt idx="12">
                  <c:v>57.599999999999994</c:v>
                </c:pt>
                <c:pt idx="13">
                  <c:v>68.400000000000006</c:v>
                </c:pt>
                <c:pt idx="14">
                  <c:v>86.317499999999995</c:v>
                </c:pt>
              </c:numCache>
            </c:numRef>
          </c:yVal>
          <c:smooth val="0"/>
        </c:ser>
        <c:ser>
          <c:idx val="2"/>
          <c:order val="2"/>
          <c:tx>
            <c:v>Motor Power (Red, Right)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</c:spPr>
          </c:marker>
          <c:xVal>
            <c:numRef>
              <c:f>'02-03-2015'!$AH$18:$AH$25</c:f>
              <c:numCache>
                <c:formatCode>General</c:formatCode>
                <c:ptCount val="8"/>
                <c:pt idx="0">
                  <c:v>700</c:v>
                </c:pt>
                <c:pt idx="1">
                  <c:v>750</c:v>
                </c:pt>
                <c:pt idx="2">
                  <c:v>800</c:v>
                </c:pt>
                <c:pt idx="3">
                  <c:v>850</c:v>
                </c:pt>
                <c:pt idx="4">
                  <c:v>900</c:v>
                </c:pt>
                <c:pt idx="5">
                  <c:v>950</c:v>
                </c:pt>
                <c:pt idx="6">
                  <c:v>1000</c:v>
                </c:pt>
                <c:pt idx="7">
                  <c:v>1023</c:v>
                </c:pt>
              </c:numCache>
            </c:numRef>
          </c:xVal>
          <c:yVal>
            <c:numRef>
              <c:f>'02-03-2015'!$AQ$18:$AQ$25</c:f>
              <c:numCache>
                <c:formatCode>#,##0.00</c:formatCode>
                <c:ptCount val="8"/>
                <c:pt idx="0">
                  <c:v>86.317499999999995</c:v>
                </c:pt>
                <c:pt idx="1">
                  <c:v>105.9984</c:v>
                </c:pt>
                <c:pt idx="2">
                  <c:v>138.91800000000001</c:v>
                </c:pt>
                <c:pt idx="3">
                  <c:v>160.01599999999999</c:v>
                </c:pt>
                <c:pt idx="4">
                  <c:v>181.52499999999998</c:v>
                </c:pt>
                <c:pt idx="5">
                  <c:v>204.13</c:v>
                </c:pt>
                <c:pt idx="6">
                  <c:v>226.73499999999999</c:v>
                </c:pt>
                <c:pt idx="7" formatCode="0.00">
                  <c:v>240.57199999999997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289984"/>
        <c:axId val="63287680"/>
      </c:scatterChart>
      <c:valAx>
        <c:axId val="49851776"/>
        <c:scaling>
          <c:orientation val="minMax"/>
          <c:max val="102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Motor Speed (Counts)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371392"/>
        <c:crosses val="autoZero"/>
        <c:crossBetween val="midCat"/>
        <c:majorUnit val="100"/>
      </c:valAx>
      <c:valAx>
        <c:axId val="47371392"/>
        <c:scaling>
          <c:orientation val="minMax"/>
          <c:max val="18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Current (Amps)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49851776"/>
        <c:crosses val="autoZero"/>
        <c:crossBetween val="midCat"/>
        <c:majorUnit val="2"/>
      </c:valAx>
      <c:valAx>
        <c:axId val="63287680"/>
        <c:scaling>
          <c:orientation val="minMax"/>
          <c:max val="25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Power (Watts)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63289984"/>
        <c:crosses val="max"/>
        <c:crossBetween val="midCat"/>
        <c:majorUnit val="25"/>
      </c:valAx>
      <c:valAx>
        <c:axId val="6328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287680"/>
        <c:crossBetween val="midCat"/>
      </c:valAx>
    </c:plotArea>
    <c:legend>
      <c:legendPos val="r"/>
      <c:layout>
        <c:manualLayout>
          <c:xMode val="edge"/>
          <c:yMode val="edge"/>
          <c:x val="0.66781998122088304"/>
          <c:y val="0.74678881453461055"/>
          <c:w val="0.21042319586175204"/>
          <c:h val="0.10977486210006869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6073445184282378"/>
                  <c:y val="-4.2448345266465825E-3"/>
                </c:manualLayout>
              </c:layout>
              <c:numFmt formatCode="General" sourceLinked="0"/>
            </c:trendlineLbl>
          </c:trendline>
          <c:xVal>
            <c:numRef>
              <c:f>'As Measured'!$B$16:$B$27</c:f>
              <c:numCache>
                <c:formatCode>0.00</c:formatCode>
                <c:ptCount val="12"/>
                <c:pt idx="0">
                  <c:v>3.13</c:v>
                </c:pt>
                <c:pt idx="1">
                  <c:v>3.09</c:v>
                </c:pt>
                <c:pt idx="2">
                  <c:v>3.07</c:v>
                </c:pt>
                <c:pt idx="3">
                  <c:v>3.04</c:v>
                </c:pt>
                <c:pt idx="4">
                  <c:v>3.01</c:v>
                </c:pt>
                <c:pt idx="5">
                  <c:v>2.97</c:v>
                </c:pt>
                <c:pt idx="6">
                  <c:v>2.94</c:v>
                </c:pt>
                <c:pt idx="7">
                  <c:v>2.9</c:v>
                </c:pt>
                <c:pt idx="8">
                  <c:v>2.86</c:v>
                </c:pt>
                <c:pt idx="9">
                  <c:v>2.81</c:v>
                </c:pt>
                <c:pt idx="10">
                  <c:v>2.75</c:v>
                </c:pt>
                <c:pt idx="11">
                  <c:v>2.69</c:v>
                </c:pt>
              </c:numCache>
            </c:numRef>
          </c:xVal>
          <c:yVal>
            <c:numRef>
              <c:f>'As Measured'!$C$16:$C$27</c:f>
              <c:numCache>
                <c:formatCode>General</c:formatCode>
                <c:ptCount val="12"/>
                <c:pt idx="0">
                  <c:v>770</c:v>
                </c:pt>
                <c:pt idx="1">
                  <c:v>750</c:v>
                </c:pt>
                <c:pt idx="2">
                  <c:v>720</c:v>
                </c:pt>
                <c:pt idx="3">
                  <c:v>700</c:v>
                </c:pt>
                <c:pt idx="4">
                  <c:v>680</c:v>
                </c:pt>
                <c:pt idx="5">
                  <c:v>650</c:v>
                </c:pt>
                <c:pt idx="6">
                  <c:v>610</c:v>
                </c:pt>
                <c:pt idx="7">
                  <c:v>570</c:v>
                </c:pt>
                <c:pt idx="8">
                  <c:v>530</c:v>
                </c:pt>
                <c:pt idx="9">
                  <c:v>450</c:v>
                </c:pt>
                <c:pt idx="10">
                  <c:v>347</c:v>
                </c:pt>
                <c:pt idx="11">
                  <c:v>230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675008"/>
        <c:axId val="107680896"/>
      </c:scatterChart>
      <c:valAx>
        <c:axId val="1076750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07680896"/>
        <c:crosses val="autoZero"/>
        <c:crossBetween val="midCat"/>
      </c:valAx>
      <c:valAx>
        <c:axId val="107680896"/>
        <c:scaling>
          <c:orientation val="minMax"/>
          <c:max val="800"/>
          <c:min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675008"/>
        <c:crosses val="autoZero"/>
        <c:crossBetween val="midCat"/>
        <c:majorUnit val="50"/>
      </c:valAx>
    </c:plotArea>
    <c:legend>
      <c:legendPos val="r"/>
      <c:layout>
        <c:manualLayout>
          <c:xMode val="edge"/>
          <c:yMode val="edge"/>
          <c:x val="0.44303130671093016"/>
          <c:y val="0.62105194382167694"/>
          <c:w val="8.6854290366189218E-2"/>
          <c:h val="3.6508088665566908E-2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379699226877623E-2"/>
          <c:y val="2.2415180807663148E-2"/>
          <c:w val="0.91853760482783164"/>
          <c:h val="0.92700735032634296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3"/>
            <c:dispRSqr val="1"/>
            <c:dispEq val="1"/>
            <c:trendlineLbl>
              <c:layout>
                <c:manualLayout>
                  <c:x val="-0.18618626825892307"/>
                  <c:y val="4.4209422222730929E-2"/>
                </c:manualLayout>
              </c:layout>
              <c:numFmt formatCode="General" sourceLinked="0"/>
            </c:trendlineLbl>
          </c:trendline>
          <c:xVal>
            <c:numRef>
              <c:f>'In Order'!$B$6:$B$30</c:f>
              <c:numCache>
                <c:formatCode>General</c:formatCode>
                <c:ptCount val="25"/>
                <c:pt idx="0">
                  <c:v>1.92</c:v>
                </c:pt>
                <c:pt idx="1">
                  <c:v>1.94</c:v>
                </c:pt>
                <c:pt idx="2" formatCode="0.00">
                  <c:v>1.98</c:v>
                </c:pt>
                <c:pt idx="3" formatCode="0.00">
                  <c:v>2</c:v>
                </c:pt>
                <c:pt idx="4" formatCode="0.00">
                  <c:v>2.04</c:v>
                </c:pt>
                <c:pt idx="5" formatCode="0.00">
                  <c:v>2.08</c:v>
                </c:pt>
                <c:pt idx="6" formatCode="0.00">
                  <c:v>2.12</c:v>
                </c:pt>
                <c:pt idx="7" formatCode="0.00">
                  <c:v>2.16</c:v>
                </c:pt>
                <c:pt idx="8" formatCode="0.00">
                  <c:v>2.2000000000000002</c:v>
                </c:pt>
                <c:pt idx="9" formatCode="0.00">
                  <c:v>2.2400000000000002</c:v>
                </c:pt>
                <c:pt idx="10" formatCode="0.00">
                  <c:v>2.2999999999999998</c:v>
                </c:pt>
                <c:pt idx="11" formatCode="0.00">
                  <c:v>2.36</c:v>
                </c:pt>
                <c:pt idx="12" formatCode="0.00">
                  <c:v>2.52</c:v>
                </c:pt>
                <c:pt idx="13" formatCode="0.00">
                  <c:v>2.69</c:v>
                </c:pt>
                <c:pt idx="14" formatCode="0.00">
                  <c:v>2.75</c:v>
                </c:pt>
                <c:pt idx="15" formatCode="0.00">
                  <c:v>2.81</c:v>
                </c:pt>
                <c:pt idx="16" formatCode="0.00">
                  <c:v>2.86</c:v>
                </c:pt>
                <c:pt idx="17" formatCode="0.00">
                  <c:v>2.9</c:v>
                </c:pt>
                <c:pt idx="18" formatCode="0.00">
                  <c:v>2.94</c:v>
                </c:pt>
                <c:pt idx="19" formatCode="0.00">
                  <c:v>2.97</c:v>
                </c:pt>
                <c:pt idx="20" formatCode="0.00">
                  <c:v>3.01</c:v>
                </c:pt>
                <c:pt idx="21" formatCode="0.00">
                  <c:v>3.04</c:v>
                </c:pt>
                <c:pt idx="22" formatCode="0.00">
                  <c:v>3.07</c:v>
                </c:pt>
                <c:pt idx="23" formatCode="0.00">
                  <c:v>3.09</c:v>
                </c:pt>
                <c:pt idx="24" formatCode="0.00">
                  <c:v>3.13</c:v>
                </c:pt>
              </c:numCache>
            </c:numRef>
          </c:xVal>
          <c:yVal>
            <c:numRef>
              <c:f>'In Order'!$C$6:$C$30</c:f>
              <c:numCache>
                <c:formatCode>General</c:formatCode>
                <c:ptCount val="25"/>
                <c:pt idx="0">
                  <c:v>-770</c:v>
                </c:pt>
                <c:pt idx="1">
                  <c:v>-750</c:v>
                </c:pt>
                <c:pt idx="2">
                  <c:v>-720</c:v>
                </c:pt>
                <c:pt idx="3">
                  <c:v>-700</c:v>
                </c:pt>
                <c:pt idx="4">
                  <c:v>-680</c:v>
                </c:pt>
                <c:pt idx="5">
                  <c:v>-650</c:v>
                </c:pt>
                <c:pt idx="6">
                  <c:v>-610</c:v>
                </c:pt>
                <c:pt idx="7">
                  <c:v>-570</c:v>
                </c:pt>
                <c:pt idx="8">
                  <c:v>-530</c:v>
                </c:pt>
                <c:pt idx="9">
                  <c:v>-450</c:v>
                </c:pt>
                <c:pt idx="10">
                  <c:v>-347</c:v>
                </c:pt>
                <c:pt idx="11">
                  <c:v>-230</c:v>
                </c:pt>
                <c:pt idx="12">
                  <c:v>0</c:v>
                </c:pt>
                <c:pt idx="13">
                  <c:v>230</c:v>
                </c:pt>
                <c:pt idx="14">
                  <c:v>347</c:v>
                </c:pt>
                <c:pt idx="15">
                  <c:v>450</c:v>
                </c:pt>
                <c:pt idx="16">
                  <c:v>530</c:v>
                </c:pt>
                <c:pt idx="17">
                  <c:v>570</c:v>
                </c:pt>
                <c:pt idx="18">
                  <c:v>610</c:v>
                </c:pt>
                <c:pt idx="19">
                  <c:v>650</c:v>
                </c:pt>
                <c:pt idx="20">
                  <c:v>680</c:v>
                </c:pt>
                <c:pt idx="21">
                  <c:v>700</c:v>
                </c:pt>
                <c:pt idx="22">
                  <c:v>720</c:v>
                </c:pt>
                <c:pt idx="23">
                  <c:v>750</c:v>
                </c:pt>
                <c:pt idx="24">
                  <c:v>770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48032"/>
        <c:axId val="109149568"/>
      </c:scatterChart>
      <c:valAx>
        <c:axId val="109148032"/>
        <c:scaling>
          <c:orientation val="minMax"/>
          <c:max val="3.2"/>
          <c:min val="1.8"/>
        </c:scaling>
        <c:delete val="0"/>
        <c:axPos val="b"/>
        <c:numFmt formatCode="General" sourceLinked="1"/>
        <c:majorTickMark val="out"/>
        <c:minorTickMark val="none"/>
        <c:tickLblPos val="nextTo"/>
        <c:crossAx val="109149568"/>
        <c:crosses val="autoZero"/>
        <c:crossBetween val="midCat"/>
        <c:majorUnit val="0.1"/>
      </c:valAx>
      <c:valAx>
        <c:axId val="109149568"/>
        <c:scaling>
          <c:orientation val="minMax"/>
          <c:max val="800"/>
          <c:min val="-8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148032"/>
        <c:crosses val="autoZero"/>
        <c:crossBetween val="midCat"/>
        <c:majorUnit val="100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5769041870475739"/>
                  <c:y val="5.849802296140399E-3"/>
                </c:manualLayout>
              </c:layout>
              <c:numFmt formatCode="General" sourceLinked="0"/>
            </c:trendlineLbl>
          </c:trendline>
          <c:xVal>
            <c:numRef>
              <c:f>'In Order'!$B$6:$B$30</c:f>
              <c:numCache>
                <c:formatCode>General</c:formatCode>
                <c:ptCount val="25"/>
                <c:pt idx="0">
                  <c:v>1.92</c:v>
                </c:pt>
                <c:pt idx="1">
                  <c:v>1.94</c:v>
                </c:pt>
                <c:pt idx="2" formatCode="0.00">
                  <c:v>1.98</c:v>
                </c:pt>
                <c:pt idx="3" formatCode="0.00">
                  <c:v>2</c:v>
                </c:pt>
                <c:pt idx="4" formatCode="0.00">
                  <c:v>2.04</c:v>
                </c:pt>
                <c:pt idx="5" formatCode="0.00">
                  <c:v>2.08</c:v>
                </c:pt>
                <c:pt idx="6" formatCode="0.00">
                  <c:v>2.12</c:v>
                </c:pt>
                <c:pt idx="7" formatCode="0.00">
                  <c:v>2.16</c:v>
                </c:pt>
                <c:pt idx="8" formatCode="0.00">
                  <c:v>2.2000000000000002</c:v>
                </c:pt>
                <c:pt idx="9" formatCode="0.00">
                  <c:v>2.2400000000000002</c:v>
                </c:pt>
                <c:pt idx="10" formatCode="0.00">
                  <c:v>2.2999999999999998</c:v>
                </c:pt>
                <c:pt idx="11" formatCode="0.00">
                  <c:v>2.36</c:v>
                </c:pt>
                <c:pt idx="12" formatCode="0.00">
                  <c:v>2.52</c:v>
                </c:pt>
                <c:pt idx="13" formatCode="0.00">
                  <c:v>2.69</c:v>
                </c:pt>
                <c:pt idx="14" formatCode="0.00">
                  <c:v>2.75</c:v>
                </c:pt>
                <c:pt idx="15" formatCode="0.00">
                  <c:v>2.81</c:v>
                </c:pt>
                <c:pt idx="16" formatCode="0.00">
                  <c:v>2.86</c:v>
                </c:pt>
                <c:pt idx="17" formatCode="0.00">
                  <c:v>2.9</c:v>
                </c:pt>
                <c:pt idx="18" formatCode="0.00">
                  <c:v>2.94</c:v>
                </c:pt>
                <c:pt idx="19" formatCode="0.00">
                  <c:v>2.97</c:v>
                </c:pt>
                <c:pt idx="20" formatCode="0.00">
                  <c:v>3.01</c:v>
                </c:pt>
                <c:pt idx="21" formatCode="0.00">
                  <c:v>3.04</c:v>
                </c:pt>
                <c:pt idx="22" formatCode="0.00">
                  <c:v>3.07</c:v>
                </c:pt>
                <c:pt idx="23" formatCode="0.00">
                  <c:v>3.09</c:v>
                </c:pt>
                <c:pt idx="24" formatCode="0.00">
                  <c:v>3.13</c:v>
                </c:pt>
              </c:numCache>
            </c:numRef>
          </c:xVal>
          <c:yVal>
            <c:numRef>
              <c:f>'In Order'!$F$6:$F$30</c:f>
              <c:numCache>
                <c:formatCode>0.00</c:formatCode>
                <c:ptCount val="25"/>
                <c:pt idx="0">
                  <c:v>-13.524350000000005</c:v>
                </c:pt>
                <c:pt idx="1">
                  <c:v>-13.069750000000004</c:v>
                </c:pt>
                <c:pt idx="2">
                  <c:v>-12.160550000000004</c:v>
                </c:pt>
                <c:pt idx="3">
                  <c:v>-11.705950000000003</c:v>
                </c:pt>
                <c:pt idx="4">
                  <c:v>-10.796750000000003</c:v>
                </c:pt>
                <c:pt idx="5">
                  <c:v>-9.8875500000000009</c:v>
                </c:pt>
                <c:pt idx="6">
                  <c:v>-8.9783500000000007</c:v>
                </c:pt>
                <c:pt idx="7">
                  <c:v>-8.0691500000000005</c:v>
                </c:pt>
                <c:pt idx="8">
                  <c:v>-7.1599499999999985</c:v>
                </c:pt>
                <c:pt idx="9">
                  <c:v>-6.2507499999999983</c:v>
                </c:pt>
                <c:pt idx="10">
                  <c:v>-4.8869500000000068</c:v>
                </c:pt>
                <c:pt idx="11">
                  <c:v>-3.5231500000000056</c:v>
                </c:pt>
                <c:pt idx="12">
                  <c:v>0.11364999999999759</c:v>
                </c:pt>
                <c:pt idx="13">
                  <c:v>3.9777499999999959</c:v>
                </c:pt>
                <c:pt idx="14">
                  <c:v>5.3415499999999971</c:v>
                </c:pt>
                <c:pt idx="15">
                  <c:v>6.7053499999999984</c:v>
                </c:pt>
                <c:pt idx="16">
                  <c:v>7.8418499999999947</c:v>
                </c:pt>
                <c:pt idx="17">
                  <c:v>8.7510499999999958</c:v>
                </c:pt>
                <c:pt idx="18">
                  <c:v>9.660249999999996</c:v>
                </c:pt>
                <c:pt idx="19">
                  <c:v>10.342150000000002</c:v>
                </c:pt>
                <c:pt idx="20">
                  <c:v>11.251349999999993</c:v>
                </c:pt>
                <c:pt idx="21">
                  <c:v>11.933249999999997</c:v>
                </c:pt>
                <c:pt idx="22">
                  <c:v>12.615149999999995</c:v>
                </c:pt>
                <c:pt idx="23">
                  <c:v>13.069749999999994</c:v>
                </c:pt>
                <c:pt idx="24">
                  <c:v>13.978949999999996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55296"/>
        <c:axId val="108856832"/>
      </c:scatterChart>
      <c:valAx>
        <c:axId val="108855296"/>
        <c:scaling>
          <c:orientation val="minMax"/>
          <c:max val="3.2"/>
          <c:min val="1.8"/>
        </c:scaling>
        <c:delete val="0"/>
        <c:axPos val="b"/>
        <c:numFmt formatCode="General" sourceLinked="1"/>
        <c:majorTickMark val="out"/>
        <c:minorTickMark val="none"/>
        <c:tickLblPos val="nextTo"/>
        <c:crossAx val="108856832"/>
        <c:crosses val="autoZero"/>
        <c:crossBetween val="midCat"/>
        <c:majorUnit val="0.1"/>
      </c:valAx>
      <c:valAx>
        <c:axId val="108856832"/>
        <c:scaling>
          <c:orientation val="minMax"/>
          <c:max val="15"/>
          <c:min val="-15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855296"/>
        <c:crosses val="autoZero"/>
        <c:crossBetween val="midCat"/>
        <c:majorUnit val="3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216117216117218E-2"/>
          <c:y val="2.2395400272394089E-2"/>
          <c:w val="0.92364073721554052"/>
          <c:h val="0.95520919945521177"/>
        </c:manualLayout>
      </c:layout>
      <c:scatterChart>
        <c:scatterStyle val="lineMarker"/>
        <c:varyColors val="0"/>
        <c:ser>
          <c:idx val="0"/>
          <c:order val="0"/>
          <c:tx>
            <c:v>Is (Volts) [Blue, Left]</c:v>
          </c:tx>
          <c:xVal>
            <c:numRef>
              <c:f>'In Order'!$L$6:$L$14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'In Order'!$M$18:$M$26</c:f>
              <c:numCache>
                <c:formatCode>0.000</c:formatCode>
                <c:ptCount val="9"/>
                <c:pt idx="0">
                  <c:v>1.9860929832999998</c:v>
                </c:pt>
                <c:pt idx="1">
                  <c:v>2.1296839167999999</c:v>
                </c:pt>
                <c:pt idx="2">
                  <c:v>2.2567926271999998</c:v>
                </c:pt>
                <c:pt idx="3">
                  <c:v>2.3768758783999999</c:v>
                </c:pt>
                <c:pt idx="4">
                  <c:v>2.5</c:v>
                </c:pt>
                <c:pt idx="5">
                  <c:v>2.6362313216</c:v>
                </c:pt>
                <c:pt idx="6">
                  <c:v>2.7956361728000001</c:v>
                </c:pt>
                <c:pt idx="7">
                  <c:v>2.9882808831999998</c:v>
                </c:pt>
                <c:pt idx="8">
                  <c:v>3.2232128167000003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17120"/>
        <c:axId val="108918656"/>
      </c:scatterChart>
      <c:scatterChart>
        <c:scatterStyle val="lineMarker"/>
        <c:varyColors val="0"/>
        <c:ser>
          <c:idx val="1"/>
          <c:order val="1"/>
          <c:tx>
            <c:v>Thruster Speed (RPM) [Red, Right]</c:v>
          </c:tx>
          <c:xVal>
            <c:numRef>
              <c:f>'In Order'!$L$6:$L$14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'In Order'!$N$18:$N$26</c:f>
              <c:numCache>
                <c:formatCode>0</c:formatCode>
                <c:ptCount val="9"/>
                <c:pt idx="0">
                  <c:v>-725.88716546657452</c:v>
                </c:pt>
                <c:pt idx="1">
                  <c:v>-590.52552151951386</c:v>
                </c:pt>
                <c:pt idx="2">
                  <c:v>-426.26523082539643</c:v>
                </c:pt>
                <c:pt idx="3">
                  <c:v>-245.11461972230609</c:v>
                </c:pt>
                <c:pt idx="4">
                  <c:v>-45</c:v>
                </c:pt>
                <c:pt idx="5">
                  <c:v>179.08996082063823</c:v>
                </c:pt>
                <c:pt idx="6">
                  <c:v>423.82569794054143</c:v>
                </c:pt>
                <c:pt idx="7">
                  <c:v>659.14797868408641</c:v>
                </c:pt>
                <c:pt idx="8">
                  <c:v>793.74075779150735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34272"/>
        <c:axId val="108920192"/>
      </c:scatterChart>
      <c:valAx>
        <c:axId val="108917120"/>
        <c:scaling>
          <c:orientation val="minMax"/>
          <c:max val="1024"/>
          <c:min val="-1024"/>
        </c:scaling>
        <c:delete val="0"/>
        <c:axPos val="b"/>
        <c:numFmt formatCode="General" sourceLinked="1"/>
        <c:majorTickMark val="out"/>
        <c:minorTickMark val="none"/>
        <c:tickLblPos val="nextTo"/>
        <c:crossAx val="108918656"/>
        <c:crosses val="autoZero"/>
        <c:crossBetween val="midCat"/>
        <c:majorUnit val="256"/>
      </c:valAx>
      <c:valAx>
        <c:axId val="108918656"/>
        <c:scaling>
          <c:orientation val="minMax"/>
          <c:max val="3.4"/>
          <c:min val="1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08917120"/>
        <c:crosses val="autoZero"/>
        <c:crossBetween val="midCat"/>
        <c:majorUnit val="0.2"/>
      </c:valAx>
      <c:valAx>
        <c:axId val="108920192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crossAx val="108934272"/>
        <c:crosses val="max"/>
        <c:crossBetween val="midCat"/>
      </c:valAx>
      <c:valAx>
        <c:axId val="10893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9201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515722073202393"/>
          <c:y val="0.62699655735166226"/>
          <c:w val="0.24792789362868103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og"/>
            <c:dispRSqr val="1"/>
            <c:dispEq val="1"/>
            <c:trendlineLbl>
              <c:layout>
                <c:manualLayout>
                  <c:x val="-0.13440742984050072"/>
                  <c:y val="1.9453544101238479E-3"/>
                </c:manualLayout>
              </c:layout>
              <c:numFmt formatCode="General" sourceLinked="0"/>
            </c:trendlineLbl>
          </c:trendline>
          <c:trendline>
            <c:trendlineType val="power"/>
            <c:dispRSqr val="1"/>
            <c:dispEq val="1"/>
            <c:trendlineLbl>
              <c:numFmt formatCode="General" sourceLinked="0"/>
            </c:trendlineLbl>
          </c:trendline>
          <c:trendline>
            <c:trendlineType val="poly"/>
            <c:order val="3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'09-17-2014 Data'!$B$5:$B$13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'09-17-2014 Data'!$C$5:$C$13</c:f>
              <c:numCache>
                <c:formatCode>0.000</c:formatCode>
                <c:ptCount val="9"/>
                <c:pt idx="0">
                  <c:v>2</c:v>
                </c:pt>
                <c:pt idx="1">
                  <c:v>2.1040000000000001</c:v>
                </c:pt>
                <c:pt idx="2">
                  <c:v>2.2519999999999998</c:v>
                </c:pt>
                <c:pt idx="3">
                  <c:v>2.3879999999999999</c:v>
                </c:pt>
                <c:pt idx="4">
                  <c:v>2.512</c:v>
                </c:pt>
                <c:pt idx="5">
                  <c:v>2.633</c:v>
                </c:pt>
                <c:pt idx="6">
                  <c:v>2.8</c:v>
                </c:pt>
                <c:pt idx="7">
                  <c:v>3.012</c:v>
                </c:pt>
                <c:pt idx="8">
                  <c:v>3.26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86080"/>
        <c:axId val="109487616"/>
      </c:scatterChart>
      <c:valAx>
        <c:axId val="1094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487616"/>
        <c:crossesAt val="0"/>
        <c:crossBetween val="midCat"/>
      </c:valAx>
      <c:valAx>
        <c:axId val="109487616"/>
        <c:scaling>
          <c:orientation val="minMax"/>
          <c:max val="3.3"/>
          <c:min val="1.9000000000000001"/>
        </c:scaling>
        <c:delete val="0"/>
        <c:axPos val="l"/>
        <c:majorGridlines/>
        <c:numFmt formatCode="0.000" sourceLinked="1"/>
        <c:majorTickMark val="in"/>
        <c:minorTickMark val="none"/>
        <c:tickLblPos val="low"/>
        <c:crossAx val="109486080"/>
        <c:crosses val="autoZero"/>
        <c:crossBetween val="midCat"/>
        <c:majorUnit val="0.1"/>
      </c:valAx>
    </c:plotArea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82587753453898E-2"/>
          <c:y val="2.2395400272394089E-2"/>
          <c:w val="0.85736113755011389"/>
          <c:h val="0.89076314023530723"/>
        </c:manualLayout>
      </c:layout>
      <c:scatterChart>
        <c:scatterStyle val="lineMarker"/>
        <c:varyColors val="0"/>
        <c:ser>
          <c:idx val="0"/>
          <c:order val="0"/>
          <c:tx>
            <c:v>Measured Is (Blue, Left)</c:v>
          </c:tx>
          <c:xVal>
            <c:numRef>
              <c:f>'Jan 2015 Tests'!$A$5:$A$8</c:f>
              <c:numCache>
                <c:formatCode>General</c:formatCode>
                <c:ptCount val="4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</c:numCache>
            </c:numRef>
          </c:xVal>
          <c:yVal>
            <c:numRef>
              <c:f>'Jan 2015 Tests'!$B$5:$B$8</c:f>
              <c:numCache>
                <c:formatCode>General</c:formatCode>
                <c:ptCount val="4"/>
                <c:pt idx="0">
                  <c:v>2.74</c:v>
                </c:pt>
                <c:pt idx="1">
                  <c:v>3.06</c:v>
                </c:pt>
                <c:pt idx="2">
                  <c:v>3.44</c:v>
                </c:pt>
                <c:pt idx="3">
                  <c:v>3.82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88448"/>
        <c:axId val="109307008"/>
      </c:scatterChart>
      <c:scatterChart>
        <c:scatterStyle val="lineMarker"/>
        <c:varyColors val="0"/>
        <c:ser>
          <c:idx val="1"/>
          <c:order val="1"/>
          <c:tx>
            <c:v>Measured Current (Red, Right)</c:v>
          </c:tx>
          <c:xVal>
            <c:numRef>
              <c:f>'Jan 2015 Tests'!$A$5:$A$8</c:f>
              <c:numCache>
                <c:formatCode>General</c:formatCode>
                <c:ptCount val="4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</c:numCache>
            </c:numRef>
          </c:xVal>
          <c:yVal>
            <c:numRef>
              <c:f>'Jan 2015 Tests'!$C$5:$C$8</c:f>
              <c:numCache>
                <c:formatCode>0.00</c:formatCode>
                <c:ptCount val="4"/>
                <c:pt idx="0">
                  <c:v>0.76</c:v>
                </c:pt>
                <c:pt idx="1">
                  <c:v>4.2300000000000004</c:v>
                </c:pt>
                <c:pt idx="2">
                  <c:v>11</c:v>
                </c:pt>
                <c:pt idx="3">
                  <c:v>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319296"/>
        <c:axId val="109308928"/>
      </c:scatterChart>
      <c:valAx>
        <c:axId val="10928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Commanded Speed (Counts)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307008"/>
        <c:crosses val="autoZero"/>
        <c:crossBetween val="midCat"/>
      </c:valAx>
      <c:valAx>
        <c:axId val="109307008"/>
        <c:scaling>
          <c:orientation val="minMax"/>
          <c:max val="5"/>
          <c:min val="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Is (Volts)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09288448"/>
        <c:crosses val="autoZero"/>
        <c:crossBetween val="midCat"/>
        <c:majorUnit val="0.25"/>
      </c:valAx>
      <c:valAx>
        <c:axId val="109308928"/>
        <c:scaling>
          <c:orientation val="minMax"/>
          <c:max val="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Controller Current (Amps)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09319296"/>
        <c:crosses val="max"/>
        <c:crossBetween val="midCat"/>
        <c:majorUnit val="2"/>
      </c:valAx>
      <c:valAx>
        <c:axId val="10931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308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376527934008244"/>
          <c:y val="0.71776811559674558"/>
          <c:w val="0.22616942113005103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67145452972218E-2"/>
          <c:y val="2.2395400272394089E-2"/>
          <c:w val="0.88636843471489135"/>
          <c:h val="0.89681457745164606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0.10769415361541346"/>
                  <c:y val="0.24535607784276586"/>
                </c:manualLayout>
              </c:layout>
              <c:numFmt formatCode="General" sourceLinked="0"/>
            </c:trendlineLbl>
          </c:trendline>
          <c:xVal>
            <c:numRef>
              <c:f>'Jan 2015 Tests'!$B$4:$B$8</c:f>
              <c:numCache>
                <c:formatCode>General</c:formatCode>
                <c:ptCount val="5"/>
                <c:pt idx="0">
                  <c:v>2.5150000000000001</c:v>
                </c:pt>
                <c:pt idx="1">
                  <c:v>2.74</c:v>
                </c:pt>
                <c:pt idx="2">
                  <c:v>3.06</c:v>
                </c:pt>
                <c:pt idx="3">
                  <c:v>3.44</c:v>
                </c:pt>
                <c:pt idx="4">
                  <c:v>3.82</c:v>
                </c:pt>
              </c:numCache>
            </c:numRef>
          </c:xVal>
          <c:yVal>
            <c:numRef>
              <c:f>'Jan 2015 Tests'!$C$4:$C$8</c:f>
              <c:numCache>
                <c:formatCode>0.00</c:formatCode>
                <c:ptCount val="5"/>
                <c:pt idx="0" formatCode="General">
                  <c:v>0</c:v>
                </c:pt>
                <c:pt idx="1">
                  <c:v>0.76</c:v>
                </c:pt>
                <c:pt idx="2">
                  <c:v>4.2300000000000004</c:v>
                </c:pt>
                <c:pt idx="3">
                  <c:v>11</c:v>
                </c:pt>
                <c:pt idx="4">
                  <c:v>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377408"/>
        <c:axId val="109383680"/>
      </c:scatterChart>
      <c:valAx>
        <c:axId val="109377408"/>
        <c:scaling>
          <c:orientation val="minMax"/>
          <c:max val="4"/>
          <c:min val="2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 Is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383680"/>
        <c:crosses val="autoZero"/>
        <c:crossBetween val="midCat"/>
        <c:majorUnit val="0.25"/>
      </c:valAx>
      <c:valAx>
        <c:axId val="109383680"/>
        <c:scaling>
          <c:orientation val="minMax"/>
          <c:max val="2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Source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377408"/>
        <c:crosses val="autoZero"/>
        <c:crossBetween val="midCat"/>
        <c:majorUnit val="2"/>
      </c:valAx>
    </c:plotArea>
    <c:legend>
      <c:legendPos val="r"/>
      <c:layout>
        <c:manualLayout>
          <c:xMode val="edge"/>
          <c:yMode val="edge"/>
          <c:x val="0.81933304490784808"/>
          <c:y val="0.78433392497647325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32464061258395E-2"/>
          <c:y val="2.2457690152617751E-2"/>
          <c:w val="0.87014028750993289"/>
          <c:h val="0.92686892317062408"/>
        </c:manualLayout>
      </c:layout>
      <c:scatterChart>
        <c:scatterStyle val="lineMarker"/>
        <c:varyColors val="0"/>
        <c:ser>
          <c:idx val="0"/>
          <c:order val="0"/>
          <c:tx>
            <c:v>Controller Current @24V (Blue, Left)</c:v>
          </c:tx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772426208191866"/>
                  <c:y val="2.1414776186012018E-2"/>
                </c:manualLayout>
              </c:layout>
              <c:numFmt formatCode="General" sourceLinked="0"/>
            </c:trendlineLbl>
          </c:trendline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'02-03-2015'!$H$4:$H$21</c:f>
              <c:numCache>
                <c:formatCode>0.00</c:formatCode>
                <c:ptCount val="18"/>
                <c:pt idx="0">
                  <c:v>0.11</c:v>
                </c:pt>
                <c:pt idx="1">
                  <c:v>0.16</c:v>
                </c:pt>
                <c:pt idx="2">
                  <c:v>0.28000000000000003</c:v>
                </c:pt>
                <c:pt idx="3">
                  <c:v>0.5</c:v>
                </c:pt>
                <c:pt idx="4">
                  <c:v>0.9</c:v>
                </c:pt>
                <c:pt idx="5">
                  <c:v>1.45</c:v>
                </c:pt>
                <c:pt idx="6">
                  <c:v>2.2599999999999998</c:v>
                </c:pt>
                <c:pt idx="7">
                  <c:v>3.22</c:v>
                </c:pt>
                <c:pt idx="8">
                  <c:v>4.38</c:v>
                </c:pt>
                <c:pt idx="9">
                  <c:v>5.74</c:v>
                </c:pt>
                <c:pt idx="10">
                  <c:v>7.32</c:v>
                </c:pt>
                <c:pt idx="11">
                  <c:v>9.1</c:v>
                </c:pt>
                <c:pt idx="12">
                  <c:v>11</c:v>
                </c:pt>
                <c:pt idx="13">
                  <c:v>13.14</c:v>
                </c:pt>
                <c:pt idx="14">
                  <c:v>15.43</c:v>
                </c:pt>
                <c:pt idx="15">
                  <c:v>17.920000000000002</c:v>
                </c:pt>
                <c:pt idx="16">
                  <c:v>20.5</c:v>
                </c:pt>
                <c:pt idx="17">
                  <c:v>23.12</c:v>
                </c:pt>
              </c:numCache>
            </c:numRef>
          </c:yVal>
          <c:smooth val="0"/>
        </c:ser>
        <c:ser>
          <c:idx val="2"/>
          <c:order val="2"/>
          <c:tx>
            <c:v>Controller Current @ 12V (Green, Left)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'02-03-2015'!$S$4:$S$20</c:f>
              <c:numCache>
                <c:formatCode>0.00</c:formatCode>
                <c:ptCount val="17"/>
                <c:pt idx="0">
                  <c:v>0.11</c:v>
                </c:pt>
                <c:pt idx="1">
                  <c:v>0.13</c:v>
                </c:pt>
                <c:pt idx="2">
                  <c:v>0.21</c:v>
                </c:pt>
                <c:pt idx="3">
                  <c:v>0.32</c:v>
                </c:pt>
                <c:pt idx="4">
                  <c:v>0.45</c:v>
                </c:pt>
                <c:pt idx="5">
                  <c:v>0.66</c:v>
                </c:pt>
                <c:pt idx="6">
                  <c:v>0.89</c:v>
                </c:pt>
                <c:pt idx="7">
                  <c:v>1.28</c:v>
                </c:pt>
                <c:pt idx="8">
                  <c:v>1.72</c:v>
                </c:pt>
                <c:pt idx="9">
                  <c:v>2.27</c:v>
                </c:pt>
                <c:pt idx="10">
                  <c:v>2.86</c:v>
                </c:pt>
                <c:pt idx="11">
                  <c:v>3.56</c:v>
                </c:pt>
                <c:pt idx="12">
                  <c:v>4.43</c:v>
                </c:pt>
                <c:pt idx="13">
                  <c:v>5.33</c:v>
                </c:pt>
                <c:pt idx="14">
                  <c:v>6.12</c:v>
                </c:pt>
                <c:pt idx="15">
                  <c:v>7.25</c:v>
                </c:pt>
                <c:pt idx="16">
                  <c:v>8.18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95200"/>
        <c:axId val="109796736"/>
      </c:scatterChart>
      <c:scatterChart>
        <c:scatterStyle val="lineMarker"/>
        <c:varyColors val="0"/>
        <c:ser>
          <c:idx val="1"/>
          <c:order val="1"/>
          <c:tx>
            <c:v>Vs Value (Red, Right)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'02-03-2015'!$D$4:$D$21</c:f>
              <c:numCache>
                <c:formatCode>0.000</c:formatCode>
                <c:ptCount val="18"/>
                <c:pt idx="0">
                  <c:v>2.5179999999999998</c:v>
                </c:pt>
                <c:pt idx="1">
                  <c:v>2.569</c:v>
                </c:pt>
                <c:pt idx="2">
                  <c:v>2.6034999999999999</c:v>
                </c:pt>
                <c:pt idx="3">
                  <c:v>2.6544999999999996</c:v>
                </c:pt>
                <c:pt idx="4">
                  <c:v>2.7119999999999997</c:v>
                </c:pt>
                <c:pt idx="5">
                  <c:v>2.7865000000000002</c:v>
                </c:pt>
                <c:pt idx="6">
                  <c:v>2.8774999999999999</c:v>
                </c:pt>
                <c:pt idx="7">
                  <c:v>2.9605000000000001</c:v>
                </c:pt>
                <c:pt idx="8">
                  <c:v>3.05</c:v>
                </c:pt>
                <c:pt idx="9">
                  <c:v>3.1425000000000001</c:v>
                </c:pt>
                <c:pt idx="10">
                  <c:v>3.2355</c:v>
                </c:pt>
                <c:pt idx="11">
                  <c:v>3.3315000000000001</c:v>
                </c:pt>
                <c:pt idx="12">
                  <c:v>3.4260000000000002</c:v>
                </c:pt>
                <c:pt idx="13">
                  <c:v>3.5215000000000001</c:v>
                </c:pt>
                <c:pt idx="14">
                  <c:v>3.6175000000000002</c:v>
                </c:pt>
                <c:pt idx="15">
                  <c:v>3.7075</c:v>
                </c:pt>
                <c:pt idx="16">
                  <c:v>3.794</c:v>
                </c:pt>
                <c:pt idx="17">
                  <c:v>3.8449999999999998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812352"/>
        <c:axId val="109810816"/>
      </c:scatterChart>
      <c:valAx>
        <c:axId val="1097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796736"/>
        <c:crosses val="autoZero"/>
        <c:crossBetween val="midCat"/>
      </c:valAx>
      <c:valAx>
        <c:axId val="1097967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9795200"/>
        <c:crosses val="autoZero"/>
        <c:crossBetween val="midCat"/>
      </c:valAx>
      <c:valAx>
        <c:axId val="109810816"/>
        <c:scaling>
          <c:orientation val="minMax"/>
          <c:max val="4"/>
          <c:min val="2.5"/>
        </c:scaling>
        <c:delete val="0"/>
        <c:axPos val="r"/>
        <c:numFmt formatCode="0.000" sourceLinked="1"/>
        <c:majorTickMark val="out"/>
        <c:minorTickMark val="none"/>
        <c:tickLblPos val="nextTo"/>
        <c:crossAx val="109812352"/>
        <c:crosses val="max"/>
        <c:crossBetween val="midCat"/>
        <c:majorUnit val="0.25"/>
      </c:valAx>
      <c:valAx>
        <c:axId val="10981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810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377218810951385"/>
          <c:y val="0.78706369594443826"/>
          <c:w val="0.302614288810229"/>
          <c:h val="0.14630927490892423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tabSelected="1" zoomScale="11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78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F16" sqref="F16"/>
    </sheetView>
  </sheetViews>
  <sheetFormatPr defaultRowHeight="14.4" x14ac:dyDescent="0.3"/>
  <cols>
    <col min="5" max="5" width="13.33203125" customWidth="1"/>
    <col min="6" max="6" width="12.5546875" customWidth="1"/>
    <col min="7" max="7" width="16" customWidth="1"/>
    <col min="8" max="8" width="21" customWidth="1"/>
  </cols>
  <sheetData>
    <row r="2" spans="1:8" x14ac:dyDescent="0.25">
      <c r="A2" s="3"/>
      <c r="B2" s="3"/>
      <c r="C2" s="3"/>
      <c r="D2" s="3">
        <v>2.5150000000000001</v>
      </c>
      <c r="E2" s="3">
        <v>22.73</v>
      </c>
      <c r="F2" s="3"/>
      <c r="G2" s="3"/>
      <c r="H2" s="3"/>
    </row>
    <row r="3" spans="1:8" x14ac:dyDescent="0.25">
      <c r="A3" s="7" t="s">
        <v>0</v>
      </c>
      <c r="B3" s="7" t="s">
        <v>2</v>
      </c>
      <c r="C3" s="7" t="s">
        <v>1</v>
      </c>
      <c r="D3" s="7"/>
      <c r="E3" s="7" t="s">
        <v>4</v>
      </c>
      <c r="F3" s="7" t="s">
        <v>3</v>
      </c>
      <c r="G3" s="7" t="s">
        <v>5</v>
      </c>
      <c r="H3" s="7" t="s">
        <v>6</v>
      </c>
    </row>
    <row r="4" spans="1:8" x14ac:dyDescent="0.25">
      <c r="A4" s="3">
        <v>-1</v>
      </c>
      <c r="B4" s="4">
        <v>2.36</v>
      </c>
      <c r="C4" s="3">
        <v>230</v>
      </c>
      <c r="D4" s="3"/>
      <c r="E4" s="5">
        <f>B4-$D$2</f>
        <v>-0.15500000000000025</v>
      </c>
      <c r="F4" s="4">
        <f>E4*$E$2</f>
        <v>-3.5231500000000056</v>
      </c>
      <c r="G4" s="4">
        <f>C4/F4</f>
        <v>-65.282488682003219</v>
      </c>
      <c r="H4" s="4">
        <f>C4/B4</f>
        <v>97.457627118644069</v>
      </c>
    </row>
    <row r="5" spans="1:8" x14ac:dyDescent="0.25">
      <c r="A5" s="3">
        <f>A4-1</f>
        <v>-2</v>
      </c>
      <c r="B5" s="4">
        <v>2.2999999999999998</v>
      </c>
      <c r="C5" s="3">
        <v>347</v>
      </c>
      <c r="D5" s="3"/>
      <c r="E5" s="5">
        <f t="shared" ref="E5:E28" si="0">B5-$D$2</f>
        <v>-0.2150000000000003</v>
      </c>
      <c r="F5" s="4">
        <f t="shared" ref="F5:F28" si="1">E5*$E$2</f>
        <v>-4.8869500000000068</v>
      </c>
      <c r="G5" s="4">
        <f t="shared" ref="G5:G27" si="2">C5/F5</f>
        <v>-71.005432836431623</v>
      </c>
      <c r="H5" s="4">
        <f t="shared" ref="H5:H27" si="3">C5/B5</f>
        <v>150.86956521739131</v>
      </c>
    </row>
    <row r="6" spans="1:8" x14ac:dyDescent="0.25">
      <c r="A6" s="3">
        <f t="shared" ref="A6:A15" si="4">A5-1</f>
        <v>-3</v>
      </c>
      <c r="B6" s="4">
        <v>2.2400000000000002</v>
      </c>
      <c r="C6" s="3">
        <v>450</v>
      </c>
      <c r="D6" s="3"/>
      <c r="E6" s="5">
        <f t="shared" si="0"/>
        <v>-0.27499999999999991</v>
      </c>
      <c r="F6" s="4">
        <f t="shared" si="1"/>
        <v>-6.2507499999999983</v>
      </c>
      <c r="G6" s="4">
        <f t="shared" si="2"/>
        <v>-71.991361036675613</v>
      </c>
      <c r="H6" s="4">
        <f t="shared" si="3"/>
        <v>200.89285714285711</v>
      </c>
    </row>
    <row r="7" spans="1:8" x14ac:dyDescent="0.25">
      <c r="A7" s="3">
        <f t="shared" si="4"/>
        <v>-4</v>
      </c>
      <c r="B7" s="4">
        <v>2.2000000000000002</v>
      </c>
      <c r="C7" s="3">
        <v>530</v>
      </c>
      <c r="D7" s="3"/>
      <c r="E7" s="5">
        <f t="shared" si="0"/>
        <v>-0.31499999999999995</v>
      </c>
      <c r="F7" s="4">
        <f t="shared" si="1"/>
        <v>-7.1599499999999985</v>
      </c>
      <c r="G7" s="4">
        <f t="shared" si="2"/>
        <v>-74.02286328815147</v>
      </c>
      <c r="H7" s="4">
        <f t="shared" si="3"/>
        <v>240.90909090909088</v>
      </c>
    </row>
    <row r="8" spans="1:8" x14ac:dyDescent="0.25">
      <c r="A8" s="3">
        <f t="shared" si="4"/>
        <v>-5</v>
      </c>
      <c r="B8" s="4">
        <v>2.16</v>
      </c>
      <c r="C8" s="3">
        <v>570</v>
      </c>
      <c r="D8" s="3"/>
      <c r="E8" s="5">
        <f t="shared" si="0"/>
        <v>-0.35499999999999998</v>
      </c>
      <c r="F8" s="4">
        <f t="shared" si="1"/>
        <v>-8.0691500000000005</v>
      </c>
      <c r="G8" s="4">
        <f t="shared" si="2"/>
        <v>-70.639410594672299</v>
      </c>
      <c r="H8" s="4">
        <f t="shared" si="3"/>
        <v>263.88888888888886</v>
      </c>
    </row>
    <row r="9" spans="1:8" x14ac:dyDescent="0.25">
      <c r="A9" s="3">
        <f t="shared" si="4"/>
        <v>-6</v>
      </c>
      <c r="B9" s="4">
        <v>2.12</v>
      </c>
      <c r="C9" s="3">
        <v>610</v>
      </c>
      <c r="D9" s="3"/>
      <c r="E9" s="5">
        <f t="shared" si="0"/>
        <v>-0.39500000000000002</v>
      </c>
      <c r="F9" s="4">
        <f t="shared" si="1"/>
        <v>-8.9783500000000007</v>
      </c>
      <c r="G9" s="4">
        <f t="shared" si="2"/>
        <v>-67.941214142910439</v>
      </c>
      <c r="H9" s="4">
        <f t="shared" si="3"/>
        <v>287.73584905660374</v>
      </c>
    </row>
    <row r="10" spans="1:8" x14ac:dyDescent="0.25">
      <c r="A10" s="3">
        <f t="shared" si="4"/>
        <v>-7</v>
      </c>
      <c r="B10" s="4">
        <v>2.08</v>
      </c>
      <c r="C10" s="3">
        <v>650</v>
      </c>
      <c r="D10" s="3"/>
      <c r="E10" s="5">
        <f t="shared" si="0"/>
        <v>-0.43500000000000005</v>
      </c>
      <c r="F10" s="4">
        <f t="shared" si="1"/>
        <v>-9.8875500000000009</v>
      </c>
      <c r="G10" s="4">
        <f t="shared" si="2"/>
        <v>-65.73923772825421</v>
      </c>
      <c r="H10" s="4">
        <f t="shared" si="3"/>
        <v>312.5</v>
      </c>
    </row>
    <row r="11" spans="1:8" x14ac:dyDescent="0.25">
      <c r="A11" s="3">
        <f t="shared" si="4"/>
        <v>-8</v>
      </c>
      <c r="B11" s="4">
        <v>2.04</v>
      </c>
      <c r="C11" s="3">
        <v>680</v>
      </c>
      <c r="D11" s="3"/>
      <c r="E11" s="5">
        <f t="shared" si="0"/>
        <v>-0.47500000000000009</v>
      </c>
      <c r="F11" s="4">
        <f t="shared" si="1"/>
        <v>-10.796750000000003</v>
      </c>
      <c r="G11" s="4">
        <f t="shared" si="2"/>
        <v>-62.981915854307992</v>
      </c>
      <c r="H11" s="4">
        <f t="shared" si="3"/>
        <v>333.33333333333331</v>
      </c>
    </row>
    <row r="12" spans="1:8" x14ac:dyDescent="0.25">
      <c r="A12" s="3">
        <f t="shared" si="4"/>
        <v>-9</v>
      </c>
      <c r="B12" s="4">
        <v>2</v>
      </c>
      <c r="C12" s="3">
        <v>700</v>
      </c>
      <c r="D12" s="3"/>
      <c r="E12" s="5">
        <f t="shared" si="0"/>
        <v>-0.51500000000000012</v>
      </c>
      <c r="F12" s="4">
        <f t="shared" si="1"/>
        <v>-11.705950000000003</v>
      </c>
      <c r="G12" s="4">
        <f t="shared" si="2"/>
        <v>-59.798649404789856</v>
      </c>
      <c r="H12" s="4">
        <f t="shared" si="3"/>
        <v>350</v>
      </c>
    </row>
    <row r="13" spans="1:8" x14ac:dyDescent="0.25">
      <c r="A13" s="3">
        <f t="shared" si="4"/>
        <v>-10</v>
      </c>
      <c r="B13" s="4">
        <v>1.98</v>
      </c>
      <c r="C13" s="3">
        <v>720</v>
      </c>
      <c r="D13" s="3"/>
      <c r="E13" s="5">
        <f t="shared" si="0"/>
        <v>-0.53500000000000014</v>
      </c>
      <c r="F13" s="4">
        <f t="shared" si="1"/>
        <v>-12.160550000000004</v>
      </c>
      <c r="G13" s="4">
        <f t="shared" si="2"/>
        <v>-59.207848329228511</v>
      </c>
      <c r="H13" s="4">
        <f t="shared" si="3"/>
        <v>363.63636363636363</v>
      </c>
    </row>
    <row r="14" spans="1:8" x14ac:dyDescent="0.25">
      <c r="A14" s="3">
        <f t="shared" si="4"/>
        <v>-11</v>
      </c>
      <c r="B14" s="4">
        <v>1.94</v>
      </c>
      <c r="C14" s="3">
        <v>750</v>
      </c>
      <c r="D14" s="3"/>
      <c r="E14" s="5">
        <f t="shared" si="0"/>
        <v>-0.57500000000000018</v>
      </c>
      <c r="F14" s="4">
        <f t="shared" si="1"/>
        <v>-13.069750000000004</v>
      </c>
      <c r="G14" s="4">
        <f t="shared" si="2"/>
        <v>-57.384418217639954</v>
      </c>
      <c r="H14" s="4">
        <f t="shared" si="3"/>
        <v>386.59793814432993</v>
      </c>
    </row>
    <row r="15" spans="1:8" x14ac:dyDescent="0.25">
      <c r="A15" s="3">
        <f t="shared" si="4"/>
        <v>-12</v>
      </c>
      <c r="B15" s="4">
        <v>1.92</v>
      </c>
      <c r="C15" s="3">
        <v>770</v>
      </c>
      <c r="D15" s="3"/>
      <c r="E15" s="5">
        <f t="shared" si="0"/>
        <v>-0.5950000000000002</v>
      </c>
      <c r="F15" s="4">
        <f t="shared" si="1"/>
        <v>-13.524350000000005</v>
      </c>
      <c r="G15" s="4">
        <f t="shared" si="2"/>
        <v>-56.934344349266297</v>
      </c>
      <c r="H15" s="4">
        <f t="shared" si="3"/>
        <v>401.04166666666669</v>
      </c>
    </row>
    <row r="16" spans="1:8" x14ac:dyDescent="0.25">
      <c r="A16" s="3">
        <v>12</v>
      </c>
      <c r="B16" s="4">
        <v>3.13</v>
      </c>
      <c r="C16" s="6">
        <v>770</v>
      </c>
      <c r="D16" s="3"/>
      <c r="E16" s="5">
        <f t="shared" si="0"/>
        <v>0.61499999999999977</v>
      </c>
      <c r="F16" s="4">
        <f t="shared" si="1"/>
        <v>13.978949999999996</v>
      </c>
      <c r="G16" s="4">
        <f t="shared" si="2"/>
        <v>55.082820955794261</v>
      </c>
      <c r="H16" s="4">
        <f t="shared" si="3"/>
        <v>246.00638977635785</v>
      </c>
    </row>
    <row r="17" spans="1:8" x14ac:dyDescent="0.25">
      <c r="A17" s="3">
        <f>A16-1</f>
        <v>11</v>
      </c>
      <c r="B17" s="4">
        <v>3.09</v>
      </c>
      <c r="C17" s="6">
        <v>750</v>
      </c>
      <c r="D17" s="3"/>
      <c r="E17" s="5">
        <f t="shared" si="0"/>
        <v>0.57499999999999973</v>
      </c>
      <c r="F17" s="4">
        <f t="shared" si="1"/>
        <v>13.069749999999994</v>
      </c>
      <c r="G17" s="4">
        <f t="shared" si="2"/>
        <v>57.384418217639997</v>
      </c>
      <c r="H17" s="4">
        <f t="shared" si="3"/>
        <v>242.71844660194176</v>
      </c>
    </row>
    <row r="18" spans="1:8" x14ac:dyDescent="0.25">
      <c r="A18" s="3">
        <f t="shared" ref="A18:A28" si="5">A17-1</f>
        <v>10</v>
      </c>
      <c r="B18" s="4">
        <v>3.07</v>
      </c>
      <c r="C18" s="6">
        <v>720</v>
      </c>
      <c r="D18" s="3"/>
      <c r="E18" s="5">
        <f t="shared" si="0"/>
        <v>0.55499999999999972</v>
      </c>
      <c r="F18" s="4">
        <f t="shared" si="1"/>
        <v>12.615149999999995</v>
      </c>
      <c r="G18" s="4">
        <f t="shared" si="2"/>
        <v>57.074232173220317</v>
      </c>
      <c r="H18" s="4">
        <f t="shared" si="3"/>
        <v>234.52768729641696</v>
      </c>
    </row>
    <row r="19" spans="1:8" x14ac:dyDescent="0.25">
      <c r="A19" s="3">
        <f t="shared" si="5"/>
        <v>9</v>
      </c>
      <c r="B19" s="4">
        <v>3.04</v>
      </c>
      <c r="C19" s="6">
        <v>700</v>
      </c>
      <c r="D19" s="3"/>
      <c r="E19" s="5">
        <f t="shared" si="0"/>
        <v>0.52499999999999991</v>
      </c>
      <c r="F19" s="4">
        <f t="shared" si="1"/>
        <v>11.933249999999997</v>
      </c>
      <c r="G19" s="4">
        <f t="shared" si="2"/>
        <v>58.659627511365315</v>
      </c>
      <c r="H19" s="4">
        <f t="shared" si="3"/>
        <v>230.26315789473685</v>
      </c>
    </row>
    <row r="20" spans="1:8" x14ac:dyDescent="0.25">
      <c r="A20" s="3">
        <f t="shared" si="5"/>
        <v>8</v>
      </c>
      <c r="B20" s="4">
        <v>3.01</v>
      </c>
      <c r="C20" s="6">
        <v>680</v>
      </c>
      <c r="D20" s="3"/>
      <c r="E20" s="5">
        <f t="shared" si="0"/>
        <v>0.49499999999999966</v>
      </c>
      <c r="F20" s="4">
        <f t="shared" si="1"/>
        <v>11.251349999999993</v>
      </c>
      <c r="G20" s="4">
        <f t="shared" si="2"/>
        <v>60.437191981406713</v>
      </c>
      <c r="H20" s="4">
        <f t="shared" si="3"/>
        <v>225.91362126245849</v>
      </c>
    </row>
    <row r="21" spans="1:8" x14ac:dyDescent="0.25">
      <c r="A21" s="3">
        <f t="shared" si="5"/>
        <v>7</v>
      </c>
      <c r="B21" s="4">
        <v>2.97</v>
      </c>
      <c r="C21" s="6">
        <v>650</v>
      </c>
      <c r="D21" s="3"/>
      <c r="E21" s="5">
        <f t="shared" si="0"/>
        <v>0.45500000000000007</v>
      </c>
      <c r="F21" s="4">
        <f t="shared" si="1"/>
        <v>10.342150000000002</v>
      </c>
      <c r="G21" s="4">
        <f t="shared" si="2"/>
        <v>62.849600905034244</v>
      </c>
      <c r="H21" s="4">
        <f t="shared" si="3"/>
        <v>218.85521885521885</v>
      </c>
    </row>
    <row r="22" spans="1:8" x14ac:dyDescent="0.25">
      <c r="A22" s="3">
        <f t="shared" si="5"/>
        <v>6</v>
      </c>
      <c r="B22" s="4">
        <v>2.94</v>
      </c>
      <c r="C22" s="6">
        <v>610</v>
      </c>
      <c r="D22" s="3"/>
      <c r="E22" s="5">
        <f t="shared" si="0"/>
        <v>0.42499999999999982</v>
      </c>
      <c r="F22" s="4">
        <f t="shared" si="1"/>
        <v>9.660249999999996</v>
      </c>
      <c r="G22" s="4">
        <f t="shared" si="2"/>
        <v>63.145363732822673</v>
      </c>
      <c r="H22" s="4">
        <f t="shared" si="3"/>
        <v>207.48299319727892</v>
      </c>
    </row>
    <row r="23" spans="1:8" x14ac:dyDescent="0.25">
      <c r="A23" s="3">
        <f t="shared" si="5"/>
        <v>5</v>
      </c>
      <c r="B23" s="4">
        <v>2.9</v>
      </c>
      <c r="C23" s="6">
        <v>570</v>
      </c>
      <c r="D23" s="3"/>
      <c r="E23" s="5">
        <f t="shared" si="0"/>
        <v>0.38499999999999979</v>
      </c>
      <c r="F23" s="4">
        <f t="shared" si="1"/>
        <v>8.7510499999999958</v>
      </c>
      <c r="G23" s="4">
        <f t="shared" si="2"/>
        <v>65.135040937944623</v>
      </c>
      <c r="H23" s="4">
        <f t="shared" si="3"/>
        <v>196.55172413793105</v>
      </c>
    </row>
    <row r="24" spans="1:8" x14ac:dyDescent="0.25">
      <c r="A24" s="3">
        <f t="shared" si="5"/>
        <v>4</v>
      </c>
      <c r="B24" s="4">
        <v>2.86</v>
      </c>
      <c r="C24" s="6">
        <v>530</v>
      </c>
      <c r="D24" s="3"/>
      <c r="E24" s="5">
        <f t="shared" si="0"/>
        <v>0.34499999999999975</v>
      </c>
      <c r="F24" s="4">
        <f t="shared" si="1"/>
        <v>7.8418499999999947</v>
      </c>
      <c r="G24" s="4">
        <f t="shared" si="2"/>
        <v>67.586092567442677</v>
      </c>
      <c r="H24" s="4">
        <f t="shared" si="3"/>
        <v>185.31468531468533</v>
      </c>
    </row>
    <row r="25" spans="1:8" x14ac:dyDescent="0.25">
      <c r="A25" s="3">
        <f t="shared" si="5"/>
        <v>3</v>
      </c>
      <c r="B25" s="4">
        <v>2.81</v>
      </c>
      <c r="C25" s="6">
        <v>450</v>
      </c>
      <c r="D25" s="3"/>
      <c r="E25" s="5">
        <f t="shared" si="0"/>
        <v>0.29499999999999993</v>
      </c>
      <c r="F25" s="4">
        <f t="shared" si="1"/>
        <v>6.7053499999999984</v>
      </c>
      <c r="G25" s="4">
        <f t="shared" si="2"/>
        <v>67.110590796900993</v>
      </c>
      <c r="H25" s="4">
        <f t="shared" si="3"/>
        <v>160.14234875444839</v>
      </c>
    </row>
    <row r="26" spans="1:8" x14ac:dyDescent="0.25">
      <c r="A26" s="3">
        <f t="shared" si="5"/>
        <v>2</v>
      </c>
      <c r="B26" s="4">
        <v>2.75</v>
      </c>
      <c r="C26" s="6">
        <v>347</v>
      </c>
      <c r="D26" s="3"/>
      <c r="E26" s="5">
        <f t="shared" si="0"/>
        <v>0.23499999999999988</v>
      </c>
      <c r="F26" s="4">
        <f t="shared" si="1"/>
        <v>5.3415499999999971</v>
      </c>
      <c r="G26" s="4">
        <f t="shared" si="2"/>
        <v>64.962417275884377</v>
      </c>
      <c r="H26" s="4">
        <f t="shared" si="3"/>
        <v>126.18181818181819</v>
      </c>
    </row>
    <row r="27" spans="1:8" x14ac:dyDescent="0.25">
      <c r="A27" s="3">
        <f t="shared" si="5"/>
        <v>1</v>
      </c>
      <c r="B27" s="4">
        <v>2.69</v>
      </c>
      <c r="C27" s="6">
        <v>230</v>
      </c>
      <c r="D27" s="3"/>
      <c r="E27" s="5">
        <f t="shared" si="0"/>
        <v>0.17499999999999982</v>
      </c>
      <c r="F27" s="4">
        <f t="shared" si="1"/>
        <v>3.9777499999999959</v>
      </c>
      <c r="G27" s="4">
        <f t="shared" si="2"/>
        <v>57.821632832631572</v>
      </c>
      <c r="H27" s="4">
        <f t="shared" si="3"/>
        <v>85.501858736059475</v>
      </c>
    </row>
    <row r="28" spans="1:8" x14ac:dyDescent="0.25">
      <c r="A28" s="3">
        <f t="shared" si="5"/>
        <v>0</v>
      </c>
      <c r="B28" s="4">
        <v>2.52</v>
      </c>
      <c r="C28" s="3"/>
      <c r="D28" s="3"/>
      <c r="E28" s="5">
        <f t="shared" si="0"/>
        <v>4.9999999999998934E-3</v>
      </c>
      <c r="F28" s="4">
        <f t="shared" si="1"/>
        <v>0.11364999999999759</v>
      </c>
      <c r="G28" s="3"/>
      <c r="H28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0"/>
  <sheetViews>
    <sheetView workbookViewId="0">
      <selection activeCell="B27" sqref="B27"/>
    </sheetView>
  </sheetViews>
  <sheetFormatPr defaultRowHeight="14.4" x14ac:dyDescent="0.3"/>
  <cols>
    <col min="5" max="5" width="14.44140625" customWidth="1"/>
    <col min="6" max="6" width="13.44140625" customWidth="1"/>
    <col min="7" max="7" width="17.44140625" customWidth="1"/>
    <col min="8" max="8" width="14" customWidth="1"/>
    <col min="9" max="9" width="18.109375" customWidth="1"/>
    <col min="13" max="13" width="11.88671875" customWidth="1"/>
    <col min="14" max="14" width="14.44140625" customWidth="1"/>
  </cols>
  <sheetData>
    <row r="4" spans="1:15" x14ac:dyDescent="0.25">
      <c r="E4">
        <v>2.5150000000000001</v>
      </c>
      <c r="F4">
        <v>22.73</v>
      </c>
    </row>
    <row r="5" spans="1:15" x14ac:dyDescent="0.25">
      <c r="A5" t="s">
        <v>0</v>
      </c>
      <c r="B5" t="s">
        <v>2</v>
      </c>
      <c r="C5" t="s">
        <v>1</v>
      </c>
      <c r="E5" t="s">
        <v>4</v>
      </c>
      <c r="F5" t="s">
        <v>3</v>
      </c>
      <c r="G5" t="s">
        <v>5</v>
      </c>
      <c r="H5" t="s">
        <v>8</v>
      </c>
      <c r="I5" t="s">
        <v>7</v>
      </c>
      <c r="L5" t="s">
        <v>9</v>
      </c>
      <c r="M5" t="s">
        <v>26</v>
      </c>
      <c r="N5" t="s">
        <v>25</v>
      </c>
    </row>
    <row r="6" spans="1:15" x14ac:dyDescent="0.25">
      <c r="A6">
        <v>-12</v>
      </c>
      <c r="B6">
        <v>1.92</v>
      </c>
      <c r="C6">
        <v>-770</v>
      </c>
      <c r="E6">
        <f>B6-$E$4</f>
        <v>-0.5950000000000002</v>
      </c>
      <c r="F6" s="1">
        <f>E6*$F$4</f>
        <v>-13.524350000000005</v>
      </c>
      <c r="G6" s="1">
        <f>C6/F6</f>
        <v>56.934344349266297</v>
      </c>
      <c r="H6" s="1">
        <f>C6/B6</f>
        <v>-401.04166666666669</v>
      </c>
      <c r="I6" s="1">
        <f>C6/E6</f>
        <v>1294.1176470588232</v>
      </c>
      <c r="L6">
        <v>-1023</v>
      </c>
      <c r="M6" s="8">
        <f>(0.0000000001*(L6)^3)+(0.0000001*(L6)^2)+(0.0005*L6)+2.5</f>
        <v>1.9860929832999998</v>
      </c>
      <c r="N6">
        <v>-9.5</v>
      </c>
      <c r="O6" s="1">
        <f>(M6-$E$4)*$F$4</f>
        <v>-12.022056489591007</v>
      </c>
    </row>
    <row r="7" spans="1:15" x14ac:dyDescent="0.25">
      <c r="A7">
        <f>A6+1</f>
        <v>-11</v>
      </c>
      <c r="B7">
        <v>1.94</v>
      </c>
      <c r="C7">
        <v>-750</v>
      </c>
      <c r="E7">
        <f t="shared" ref="E7:E30" si="0">B7-$E$4</f>
        <v>-0.57500000000000018</v>
      </c>
      <c r="F7" s="1">
        <f t="shared" ref="F7:F30" si="1">E7*$F$4</f>
        <v>-13.069750000000004</v>
      </c>
      <c r="G7" s="1">
        <f t="shared" ref="G7:G30" si="2">C7/F7</f>
        <v>57.384418217639954</v>
      </c>
      <c r="H7" s="1">
        <f t="shared" ref="H7:H30" si="3">C7/B7</f>
        <v>-386.59793814432993</v>
      </c>
      <c r="I7" s="1">
        <f t="shared" ref="I7:I30" si="4">C7/E7</f>
        <v>1304.347826086956</v>
      </c>
      <c r="L7">
        <v>-768</v>
      </c>
      <c r="M7" s="8">
        <f t="shared" ref="M7:M14" si="5">(0.0000000001*(L7)^3)+(0.0000001*(L7)^2)+(0.0005*L7)+2.5</f>
        <v>2.1296839167999999</v>
      </c>
      <c r="N7">
        <v>-5.8</v>
      </c>
      <c r="O7" s="1">
        <f t="shared" ref="O7:O14" si="6">(M7-$E$4)*$F$4</f>
        <v>-8.7582345711360059</v>
      </c>
    </row>
    <row r="8" spans="1:15" x14ac:dyDescent="0.25">
      <c r="A8">
        <f t="shared" ref="A8:A30" si="7">A7+1</f>
        <v>-10</v>
      </c>
      <c r="B8" s="1">
        <v>1.98</v>
      </c>
      <c r="C8">
        <v>-720</v>
      </c>
      <c r="E8">
        <f t="shared" si="0"/>
        <v>-0.53500000000000014</v>
      </c>
      <c r="F8" s="1">
        <f t="shared" si="1"/>
        <v>-12.160550000000004</v>
      </c>
      <c r="G8" s="1">
        <f t="shared" si="2"/>
        <v>59.207848329228511</v>
      </c>
      <c r="H8" s="1">
        <f t="shared" si="3"/>
        <v>-363.63636363636363</v>
      </c>
      <c r="I8" s="1">
        <f t="shared" si="4"/>
        <v>1345.7943925233642</v>
      </c>
      <c r="L8">
        <v>-512</v>
      </c>
      <c r="M8" s="8">
        <f t="shared" si="5"/>
        <v>2.2567926271999998</v>
      </c>
      <c r="N8">
        <v>-2.8</v>
      </c>
      <c r="O8" s="1">
        <f t="shared" si="6"/>
        <v>-5.8690535837440061</v>
      </c>
    </row>
    <row r="9" spans="1:15" x14ac:dyDescent="0.25">
      <c r="A9">
        <f t="shared" si="7"/>
        <v>-9</v>
      </c>
      <c r="B9" s="1">
        <v>2</v>
      </c>
      <c r="C9">
        <v>-700</v>
      </c>
      <c r="E9">
        <f t="shared" si="0"/>
        <v>-0.51500000000000012</v>
      </c>
      <c r="F9" s="1">
        <f t="shared" si="1"/>
        <v>-11.705950000000003</v>
      </c>
      <c r="G9" s="1">
        <f t="shared" si="2"/>
        <v>59.798649404789856</v>
      </c>
      <c r="H9" s="1">
        <f t="shared" si="3"/>
        <v>-350</v>
      </c>
      <c r="I9" s="1">
        <f t="shared" si="4"/>
        <v>1359.2233009708734</v>
      </c>
      <c r="L9">
        <v>-256</v>
      </c>
      <c r="M9" s="8">
        <f t="shared" si="5"/>
        <v>2.3768758783999999</v>
      </c>
      <c r="N9">
        <v>-1.3</v>
      </c>
      <c r="O9" s="1">
        <f t="shared" si="6"/>
        <v>-3.1395612839680047</v>
      </c>
    </row>
    <row r="10" spans="1:15" x14ac:dyDescent="0.25">
      <c r="A10">
        <f t="shared" si="7"/>
        <v>-8</v>
      </c>
      <c r="B10" s="1">
        <v>2.04</v>
      </c>
      <c r="C10">
        <v>-680</v>
      </c>
      <c r="E10">
        <f t="shared" si="0"/>
        <v>-0.47500000000000009</v>
      </c>
      <c r="F10" s="1">
        <f t="shared" si="1"/>
        <v>-10.796750000000003</v>
      </c>
      <c r="G10" s="1">
        <f t="shared" si="2"/>
        <v>62.981915854307992</v>
      </c>
      <c r="H10" s="1">
        <f t="shared" si="3"/>
        <v>-333.33333333333331</v>
      </c>
      <c r="I10" s="1">
        <f t="shared" si="4"/>
        <v>1431.5789473684208</v>
      </c>
      <c r="L10">
        <v>0</v>
      </c>
      <c r="M10" s="8">
        <f t="shared" si="5"/>
        <v>2.5</v>
      </c>
      <c r="N10">
        <v>0</v>
      </c>
      <c r="O10" s="1">
        <f t="shared" si="6"/>
        <v>-0.34095000000000281</v>
      </c>
    </row>
    <row r="11" spans="1:15" x14ac:dyDescent="0.25">
      <c r="A11">
        <f t="shared" si="7"/>
        <v>-7</v>
      </c>
      <c r="B11" s="1">
        <v>2.08</v>
      </c>
      <c r="C11">
        <v>-650</v>
      </c>
      <c r="E11">
        <f t="shared" si="0"/>
        <v>-0.43500000000000005</v>
      </c>
      <c r="F11" s="1">
        <f t="shared" si="1"/>
        <v>-9.8875500000000009</v>
      </c>
      <c r="G11" s="1">
        <f t="shared" si="2"/>
        <v>65.73923772825421</v>
      </c>
      <c r="H11" s="1">
        <f t="shared" si="3"/>
        <v>-312.5</v>
      </c>
      <c r="I11" s="1">
        <f t="shared" si="4"/>
        <v>1494.2528735632181</v>
      </c>
      <c r="L11">
        <v>256</v>
      </c>
      <c r="M11" s="8">
        <f t="shared" si="5"/>
        <v>2.6362313216</v>
      </c>
      <c r="N11">
        <v>0.75</v>
      </c>
      <c r="O11" s="1">
        <f t="shared" si="6"/>
        <v>2.7555879399679961</v>
      </c>
    </row>
    <row r="12" spans="1:15" x14ac:dyDescent="0.25">
      <c r="A12">
        <f t="shared" si="7"/>
        <v>-6</v>
      </c>
      <c r="B12" s="1">
        <v>2.12</v>
      </c>
      <c r="C12">
        <v>-610</v>
      </c>
      <c r="E12">
        <f t="shared" si="0"/>
        <v>-0.39500000000000002</v>
      </c>
      <c r="F12" s="1">
        <f t="shared" si="1"/>
        <v>-8.9783500000000007</v>
      </c>
      <c r="G12" s="1">
        <f t="shared" si="2"/>
        <v>67.941214142910439</v>
      </c>
      <c r="H12" s="1">
        <f t="shared" si="3"/>
        <v>-287.73584905660374</v>
      </c>
      <c r="I12" s="1">
        <f t="shared" si="4"/>
        <v>1544.3037974683543</v>
      </c>
      <c r="L12">
        <v>512</v>
      </c>
      <c r="M12" s="8">
        <f t="shared" si="5"/>
        <v>2.7956361728000001</v>
      </c>
      <c r="N12">
        <v>2.8</v>
      </c>
      <c r="O12" s="1">
        <f t="shared" si="6"/>
        <v>6.3788602077439993</v>
      </c>
    </row>
    <row r="13" spans="1:15" x14ac:dyDescent="0.25">
      <c r="A13">
        <f t="shared" si="7"/>
        <v>-5</v>
      </c>
      <c r="B13" s="1">
        <v>2.16</v>
      </c>
      <c r="C13">
        <v>-570</v>
      </c>
      <c r="E13">
        <f t="shared" si="0"/>
        <v>-0.35499999999999998</v>
      </c>
      <c r="F13" s="1">
        <f t="shared" si="1"/>
        <v>-8.0691500000000005</v>
      </c>
      <c r="G13" s="1">
        <f t="shared" si="2"/>
        <v>70.639410594672299</v>
      </c>
      <c r="H13" s="1">
        <f t="shared" si="3"/>
        <v>-263.88888888888886</v>
      </c>
      <c r="I13" s="1">
        <f t="shared" si="4"/>
        <v>1605.6338028169014</v>
      </c>
      <c r="L13">
        <v>768</v>
      </c>
      <c r="M13" s="8">
        <f t="shared" si="5"/>
        <v>2.9882808831999998</v>
      </c>
      <c r="N13">
        <v>7.3</v>
      </c>
      <c r="O13" s="1">
        <f t="shared" si="6"/>
        <v>10.757674475135994</v>
      </c>
    </row>
    <row r="14" spans="1:15" x14ac:dyDescent="0.25">
      <c r="A14">
        <f t="shared" si="7"/>
        <v>-4</v>
      </c>
      <c r="B14" s="1">
        <v>2.2000000000000002</v>
      </c>
      <c r="C14">
        <v>-530</v>
      </c>
      <c r="E14">
        <f t="shared" si="0"/>
        <v>-0.31499999999999995</v>
      </c>
      <c r="F14" s="1">
        <f t="shared" si="1"/>
        <v>-7.1599499999999985</v>
      </c>
      <c r="G14" s="1">
        <f t="shared" si="2"/>
        <v>74.02286328815147</v>
      </c>
      <c r="H14" s="1">
        <f t="shared" si="3"/>
        <v>-240.90909090909088</v>
      </c>
      <c r="I14" s="1">
        <f t="shared" si="4"/>
        <v>1682.5396825396829</v>
      </c>
      <c r="L14">
        <v>1023</v>
      </c>
      <c r="M14" s="8">
        <f t="shared" si="5"/>
        <v>3.2232128167000003</v>
      </c>
      <c r="N14">
        <v>12</v>
      </c>
      <c r="O14" s="1">
        <f t="shared" si="6"/>
        <v>16.097677323591004</v>
      </c>
    </row>
    <row r="15" spans="1:15" x14ac:dyDescent="0.25">
      <c r="A15">
        <f t="shared" si="7"/>
        <v>-3</v>
      </c>
      <c r="B15" s="1">
        <v>2.2400000000000002</v>
      </c>
      <c r="C15">
        <v>-450</v>
      </c>
      <c r="E15">
        <f t="shared" si="0"/>
        <v>-0.27499999999999991</v>
      </c>
      <c r="F15" s="1">
        <f t="shared" si="1"/>
        <v>-6.2507499999999983</v>
      </c>
      <c r="G15" s="1">
        <f t="shared" si="2"/>
        <v>71.991361036675613</v>
      </c>
      <c r="H15" s="1">
        <f t="shared" si="3"/>
        <v>-200.89285714285711</v>
      </c>
      <c r="I15" s="1">
        <f t="shared" si="4"/>
        <v>1636.3636363636369</v>
      </c>
    </row>
    <row r="16" spans="1:15" x14ac:dyDescent="0.25">
      <c r="A16">
        <f t="shared" si="7"/>
        <v>-2</v>
      </c>
      <c r="B16" s="1">
        <v>2.2999999999999998</v>
      </c>
      <c r="C16">
        <v>-347</v>
      </c>
      <c r="E16">
        <f t="shared" si="0"/>
        <v>-0.2150000000000003</v>
      </c>
      <c r="F16" s="1">
        <f t="shared" si="1"/>
        <v>-4.8869500000000068</v>
      </c>
      <c r="G16" s="1">
        <f t="shared" si="2"/>
        <v>71.005432836431623</v>
      </c>
      <c r="H16" s="1">
        <f t="shared" si="3"/>
        <v>-150.86956521739131</v>
      </c>
      <c r="I16" s="1">
        <f t="shared" si="4"/>
        <v>1613.9534883720908</v>
      </c>
    </row>
    <row r="17" spans="1:14" x14ac:dyDescent="0.25">
      <c r="A17">
        <f t="shared" si="7"/>
        <v>-1</v>
      </c>
      <c r="B17" s="1">
        <v>2.36</v>
      </c>
      <c r="C17">
        <v>-230</v>
      </c>
      <c r="E17">
        <f t="shared" si="0"/>
        <v>-0.15500000000000025</v>
      </c>
      <c r="F17" s="1">
        <f t="shared" si="1"/>
        <v>-3.5231500000000056</v>
      </c>
      <c r="G17" s="1">
        <f t="shared" si="2"/>
        <v>65.282488682003219</v>
      </c>
      <c r="H17" s="1">
        <f t="shared" si="3"/>
        <v>-97.457627118644069</v>
      </c>
      <c r="I17" s="1">
        <f t="shared" si="4"/>
        <v>1483.8709677419331</v>
      </c>
      <c r="L17" t="s">
        <v>9</v>
      </c>
      <c r="M17" t="s">
        <v>26</v>
      </c>
      <c r="N17" t="s">
        <v>29</v>
      </c>
    </row>
    <row r="18" spans="1:14" x14ac:dyDescent="0.25">
      <c r="A18">
        <f t="shared" si="7"/>
        <v>0</v>
      </c>
      <c r="B18" s="1">
        <v>2.52</v>
      </c>
      <c r="C18">
        <v>0</v>
      </c>
      <c r="E18">
        <f t="shared" si="0"/>
        <v>4.9999999999998934E-3</v>
      </c>
      <c r="F18" s="1">
        <f t="shared" si="1"/>
        <v>0.11364999999999759</v>
      </c>
      <c r="G18" s="1">
        <f t="shared" si="2"/>
        <v>0</v>
      </c>
      <c r="H18" s="1">
        <f t="shared" si="3"/>
        <v>0</v>
      </c>
      <c r="I18" s="1">
        <f t="shared" si="4"/>
        <v>0</v>
      </c>
      <c r="L18">
        <v>-1023</v>
      </c>
      <c r="M18" s="8">
        <f>(0.0000000001*(L18)^3)+(0.0000001*(L18)^2)+(0.0005*L18)+2.5</f>
        <v>1.9860929832999998</v>
      </c>
      <c r="N18" s="10">
        <f>(-1066*(M18)^3)+(8084.6*(M18)^2)-(18783*M18)+13040</f>
        <v>-725.88716546657452</v>
      </c>
    </row>
    <row r="19" spans="1:14" x14ac:dyDescent="0.25">
      <c r="A19">
        <f t="shared" si="7"/>
        <v>1</v>
      </c>
      <c r="B19" s="1">
        <v>2.69</v>
      </c>
      <c r="C19" s="2">
        <v>230</v>
      </c>
      <c r="E19">
        <f t="shared" si="0"/>
        <v>0.17499999999999982</v>
      </c>
      <c r="F19" s="1">
        <f t="shared" si="1"/>
        <v>3.9777499999999959</v>
      </c>
      <c r="G19" s="1">
        <f t="shared" si="2"/>
        <v>57.821632832631572</v>
      </c>
      <c r="H19" s="1">
        <f t="shared" si="3"/>
        <v>85.501858736059475</v>
      </c>
      <c r="I19" s="1">
        <f t="shared" si="4"/>
        <v>1314.2857142857156</v>
      </c>
      <c r="L19">
        <v>-768</v>
      </c>
      <c r="M19" s="8">
        <f t="shared" ref="M19:M26" si="8">(0.0000000001*(L19)^3)+(0.0000001*(L19)^2)+(0.0005*L19)+2.5</f>
        <v>2.1296839167999999</v>
      </c>
      <c r="N19" s="10">
        <f t="shared" ref="N19:N26" si="9">(-1066*(M19)^3)+(8084.6*(M19)^2)-(18783*M19)+13040</f>
        <v>-590.52552151951386</v>
      </c>
    </row>
    <row r="20" spans="1:14" x14ac:dyDescent="0.25">
      <c r="A20">
        <f t="shared" si="7"/>
        <v>2</v>
      </c>
      <c r="B20" s="1">
        <v>2.75</v>
      </c>
      <c r="C20" s="2">
        <v>347</v>
      </c>
      <c r="E20">
        <f t="shared" si="0"/>
        <v>0.23499999999999988</v>
      </c>
      <c r="F20" s="1">
        <f t="shared" si="1"/>
        <v>5.3415499999999971</v>
      </c>
      <c r="G20" s="1">
        <f t="shared" si="2"/>
        <v>64.962417275884377</v>
      </c>
      <c r="H20" s="1">
        <f t="shared" si="3"/>
        <v>126.18181818181819</v>
      </c>
      <c r="I20" s="1">
        <f t="shared" si="4"/>
        <v>1476.5957446808518</v>
      </c>
      <c r="L20">
        <v>-512</v>
      </c>
      <c r="M20" s="8">
        <f t="shared" si="8"/>
        <v>2.2567926271999998</v>
      </c>
      <c r="N20" s="10">
        <f t="shared" si="9"/>
        <v>-426.26523082539643</v>
      </c>
    </row>
    <row r="21" spans="1:14" x14ac:dyDescent="0.25">
      <c r="A21">
        <f t="shared" si="7"/>
        <v>3</v>
      </c>
      <c r="B21" s="1">
        <v>2.81</v>
      </c>
      <c r="C21" s="2">
        <v>450</v>
      </c>
      <c r="E21">
        <f t="shared" si="0"/>
        <v>0.29499999999999993</v>
      </c>
      <c r="F21" s="1">
        <f t="shared" si="1"/>
        <v>6.7053499999999984</v>
      </c>
      <c r="G21" s="1">
        <f t="shared" si="2"/>
        <v>67.110590796900993</v>
      </c>
      <c r="H21" s="1">
        <f t="shared" si="3"/>
        <v>160.14234875444839</v>
      </c>
      <c r="I21" s="1">
        <f t="shared" si="4"/>
        <v>1525.4237288135596</v>
      </c>
      <c r="L21">
        <v>-256</v>
      </c>
      <c r="M21" s="8">
        <f t="shared" si="8"/>
        <v>2.3768758783999999</v>
      </c>
      <c r="N21" s="10">
        <f t="shared" si="9"/>
        <v>-245.11461972230609</v>
      </c>
    </row>
    <row r="22" spans="1:14" x14ac:dyDescent="0.25">
      <c r="A22">
        <f t="shared" si="7"/>
        <v>4</v>
      </c>
      <c r="B22" s="1">
        <v>2.86</v>
      </c>
      <c r="C22" s="2">
        <v>530</v>
      </c>
      <c r="E22">
        <f t="shared" si="0"/>
        <v>0.34499999999999975</v>
      </c>
      <c r="F22" s="1">
        <f t="shared" si="1"/>
        <v>7.8418499999999947</v>
      </c>
      <c r="G22" s="1">
        <f t="shared" si="2"/>
        <v>67.586092567442677</v>
      </c>
      <c r="H22" s="1">
        <f t="shared" si="3"/>
        <v>185.31468531468533</v>
      </c>
      <c r="I22" s="1">
        <f t="shared" si="4"/>
        <v>1536.2318840579721</v>
      </c>
      <c r="L22">
        <v>0</v>
      </c>
      <c r="M22" s="8">
        <f t="shared" si="8"/>
        <v>2.5</v>
      </c>
      <c r="N22" s="10">
        <f t="shared" si="9"/>
        <v>-45</v>
      </c>
    </row>
    <row r="23" spans="1:14" x14ac:dyDescent="0.25">
      <c r="A23">
        <f t="shared" si="7"/>
        <v>5</v>
      </c>
      <c r="B23" s="1">
        <v>2.9</v>
      </c>
      <c r="C23" s="2">
        <v>570</v>
      </c>
      <c r="E23">
        <f t="shared" si="0"/>
        <v>0.38499999999999979</v>
      </c>
      <c r="F23" s="1">
        <f t="shared" si="1"/>
        <v>8.7510499999999958</v>
      </c>
      <c r="G23" s="1">
        <f t="shared" si="2"/>
        <v>65.135040937944623</v>
      </c>
      <c r="H23" s="1">
        <f t="shared" si="3"/>
        <v>196.55172413793105</v>
      </c>
      <c r="I23" s="1">
        <f t="shared" si="4"/>
        <v>1480.5194805194812</v>
      </c>
      <c r="L23">
        <v>256</v>
      </c>
      <c r="M23" s="8">
        <f t="shared" si="8"/>
        <v>2.6362313216</v>
      </c>
      <c r="N23" s="10">
        <f t="shared" si="9"/>
        <v>179.08996082063823</v>
      </c>
    </row>
    <row r="24" spans="1:14" x14ac:dyDescent="0.25">
      <c r="A24">
        <f t="shared" si="7"/>
        <v>6</v>
      </c>
      <c r="B24" s="1">
        <v>2.94</v>
      </c>
      <c r="C24" s="2">
        <v>610</v>
      </c>
      <c r="E24">
        <f t="shared" si="0"/>
        <v>0.42499999999999982</v>
      </c>
      <c r="F24" s="1">
        <f t="shared" si="1"/>
        <v>9.660249999999996</v>
      </c>
      <c r="G24" s="1">
        <f t="shared" si="2"/>
        <v>63.145363732822673</v>
      </c>
      <c r="H24" s="1">
        <f t="shared" si="3"/>
        <v>207.48299319727892</v>
      </c>
      <c r="I24" s="1">
        <f t="shared" si="4"/>
        <v>1435.2941176470595</v>
      </c>
      <c r="L24">
        <v>512</v>
      </c>
      <c r="M24" s="8">
        <f t="shared" si="8"/>
        <v>2.7956361728000001</v>
      </c>
      <c r="N24" s="10">
        <f t="shared" si="9"/>
        <v>423.82569794054143</v>
      </c>
    </row>
    <row r="25" spans="1:14" x14ac:dyDescent="0.25">
      <c r="A25">
        <f t="shared" si="7"/>
        <v>7</v>
      </c>
      <c r="B25" s="1">
        <v>2.97</v>
      </c>
      <c r="C25" s="2">
        <v>650</v>
      </c>
      <c r="E25">
        <f t="shared" si="0"/>
        <v>0.45500000000000007</v>
      </c>
      <c r="F25" s="1">
        <f t="shared" si="1"/>
        <v>10.342150000000002</v>
      </c>
      <c r="G25" s="1">
        <f t="shared" si="2"/>
        <v>62.849600905034244</v>
      </c>
      <c r="H25" s="1">
        <f t="shared" si="3"/>
        <v>218.85521885521885</v>
      </c>
      <c r="I25" s="1">
        <f t="shared" si="4"/>
        <v>1428.5714285714284</v>
      </c>
      <c r="L25">
        <v>768</v>
      </c>
      <c r="M25" s="8">
        <f t="shared" si="8"/>
        <v>2.9882808831999998</v>
      </c>
      <c r="N25" s="10">
        <f t="shared" si="9"/>
        <v>659.14797868408641</v>
      </c>
    </row>
    <row r="26" spans="1:14" x14ac:dyDescent="0.25">
      <c r="A26">
        <f t="shared" si="7"/>
        <v>8</v>
      </c>
      <c r="B26" s="1">
        <v>3.01</v>
      </c>
      <c r="C26" s="2">
        <v>680</v>
      </c>
      <c r="E26">
        <f t="shared" si="0"/>
        <v>0.49499999999999966</v>
      </c>
      <c r="F26" s="1">
        <f t="shared" si="1"/>
        <v>11.251349999999993</v>
      </c>
      <c r="G26" s="1">
        <f t="shared" si="2"/>
        <v>60.437191981406713</v>
      </c>
      <c r="H26" s="1">
        <f t="shared" si="3"/>
        <v>225.91362126245849</v>
      </c>
      <c r="I26" s="1">
        <f t="shared" si="4"/>
        <v>1373.7373737373746</v>
      </c>
      <c r="L26">
        <v>1023</v>
      </c>
      <c r="M26" s="8">
        <f t="shared" si="8"/>
        <v>3.2232128167000003</v>
      </c>
      <c r="N26" s="10">
        <f t="shared" si="9"/>
        <v>793.74075779150735</v>
      </c>
    </row>
    <row r="27" spans="1:14" x14ac:dyDescent="0.25">
      <c r="A27">
        <f t="shared" si="7"/>
        <v>9</v>
      </c>
      <c r="B27" s="1">
        <v>3.04</v>
      </c>
      <c r="C27" s="2">
        <v>700</v>
      </c>
      <c r="E27">
        <f t="shared" si="0"/>
        <v>0.52499999999999991</v>
      </c>
      <c r="F27" s="1">
        <f t="shared" si="1"/>
        <v>11.933249999999997</v>
      </c>
      <c r="G27" s="1">
        <f t="shared" si="2"/>
        <v>58.659627511365315</v>
      </c>
      <c r="H27" s="1">
        <f t="shared" si="3"/>
        <v>230.26315789473685</v>
      </c>
      <c r="I27" s="1">
        <f t="shared" si="4"/>
        <v>1333.3333333333335</v>
      </c>
    </row>
    <row r="28" spans="1:14" x14ac:dyDescent="0.25">
      <c r="A28">
        <f t="shared" si="7"/>
        <v>10</v>
      </c>
      <c r="B28" s="1">
        <v>3.07</v>
      </c>
      <c r="C28" s="2">
        <v>720</v>
      </c>
      <c r="E28">
        <f t="shared" si="0"/>
        <v>0.55499999999999972</v>
      </c>
      <c r="F28" s="1">
        <f t="shared" si="1"/>
        <v>12.615149999999995</v>
      </c>
      <c r="G28" s="1">
        <f t="shared" si="2"/>
        <v>57.074232173220317</v>
      </c>
      <c r="H28" s="1">
        <f t="shared" si="3"/>
        <v>234.52768729641696</v>
      </c>
      <c r="I28" s="1">
        <f t="shared" si="4"/>
        <v>1297.297297297298</v>
      </c>
    </row>
    <row r="29" spans="1:14" x14ac:dyDescent="0.25">
      <c r="A29">
        <f t="shared" si="7"/>
        <v>11</v>
      </c>
      <c r="B29" s="1">
        <v>3.09</v>
      </c>
      <c r="C29" s="2">
        <v>750</v>
      </c>
      <c r="E29">
        <f t="shared" si="0"/>
        <v>0.57499999999999973</v>
      </c>
      <c r="F29" s="1">
        <f t="shared" si="1"/>
        <v>13.069749999999994</v>
      </c>
      <c r="G29" s="1">
        <f t="shared" si="2"/>
        <v>57.384418217639997</v>
      </c>
      <c r="H29" s="1">
        <f t="shared" si="3"/>
        <v>242.71844660194176</v>
      </c>
      <c r="I29" s="1">
        <f t="shared" si="4"/>
        <v>1304.3478260869572</v>
      </c>
    </row>
    <row r="30" spans="1:14" x14ac:dyDescent="0.25">
      <c r="A30">
        <f t="shared" si="7"/>
        <v>12</v>
      </c>
      <c r="B30" s="1">
        <v>3.13</v>
      </c>
      <c r="C30" s="2">
        <v>770</v>
      </c>
      <c r="E30">
        <f t="shared" si="0"/>
        <v>0.61499999999999977</v>
      </c>
      <c r="F30" s="1">
        <f t="shared" si="1"/>
        <v>13.978949999999996</v>
      </c>
      <c r="G30" s="1">
        <f t="shared" si="2"/>
        <v>55.082820955794261</v>
      </c>
      <c r="H30" s="1">
        <f t="shared" si="3"/>
        <v>246.00638977635785</v>
      </c>
      <c r="I30" s="1">
        <f t="shared" si="4"/>
        <v>1252.0325203252037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4"/>
  <sheetViews>
    <sheetView workbookViewId="0">
      <selection activeCell="G22" sqref="G22"/>
    </sheetView>
  </sheetViews>
  <sheetFormatPr defaultRowHeight="14.4" x14ac:dyDescent="0.3"/>
  <sheetData>
    <row r="4" spans="2:7" x14ac:dyDescent="0.25">
      <c r="B4" t="s">
        <v>9</v>
      </c>
      <c r="C4" t="s">
        <v>10</v>
      </c>
      <c r="D4" t="s">
        <v>27</v>
      </c>
      <c r="E4" t="s">
        <v>28</v>
      </c>
      <c r="F4" t="s">
        <v>9</v>
      </c>
      <c r="G4" t="s">
        <v>24</v>
      </c>
    </row>
    <row r="5" spans="2:7" x14ac:dyDescent="0.25">
      <c r="B5">
        <v>-1023</v>
      </c>
      <c r="C5" s="8">
        <v>2</v>
      </c>
      <c r="D5" s="8">
        <f t="shared" ref="D5:D7" si="0">$C$9-C5</f>
        <v>0.51200000000000001</v>
      </c>
      <c r="F5">
        <v>-1023</v>
      </c>
      <c r="G5" s="8">
        <f>(0.0000000001*(B5)^3)+(0.0000001*(B5)^2)+(0.0005*B5)+2.5</f>
        <v>1.9860929832999998</v>
      </c>
    </row>
    <row r="6" spans="2:7" x14ac:dyDescent="0.25">
      <c r="B6">
        <v>-768</v>
      </c>
      <c r="C6" s="8">
        <v>2.1040000000000001</v>
      </c>
      <c r="D6" s="8">
        <f t="shared" si="0"/>
        <v>0.40799999999999992</v>
      </c>
      <c r="E6" s="8">
        <f>D5-D6</f>
        <v>0.10400000000000009</v>
      </c>
      <c r="F6">
        <v>-768</v>
      </c>
      <c r="G6" s="8">
        <f t="shared" ref="G6:G13" si="1">(0.0000000001*(B6)^3)+(0.0000001*(B6)^2)+(0.0005*B6)+2.5</f>
        <v>2.1296839167999999</v>
      </c>
    </row>
    <row r="7" spans="2:7" x14ac:dyDescent="0.25">
      <c r="B7">
        <v>-512</v>
      </c>
      <c r="C7" s="8">
        <v>2.2519999999999998</v>
      </c>
      <c r="D7" s="8">
        <f t="shared" si="0"/>
        <v>0.26000000000000023</v>
      </c>
      <c r="E7" s="8">
        <f t="shared" ref="E7:E13" si="2">D6-D7</f>
        <v>0.14799999999999969</v>
      </c>
      <c r="F7">
        <v>-512</v>
      </c>
      <c r="G7" s="8">
        <f t="shared" si="1"/>
        <v>2.2567926271999998</v>
      </c>
    </row>
    <row r="8" spans="2:7" x14ac:dyDescent="0.25">
      <c r="B8">
        <v>-256</v>
      </c>
      <c r="C8" s="8">
        <v>2.3879999999999999</v>
      </c>
      <c r="D8" s="8">
        <f>$C$9-C8</f>
        <v>0.12400000000000011</v>
      </c>
      <c r="E8" s="8">
        <f t="shared" si="2"/>
        <v>0.13600000000000012</v>
      </c>
      <c r="F8">
        <v>-256</v>
      </c>
      <c r="G8" s="8">
        <f t="shared" si="1"/>
        <v>2.3768758783999999</v>
      </c>
    </row>
    <row r="9" spans="2:7" x14ac:dyDescent="0.25">
      <c r="B9">
        <v>0</v>
      </c>
      <c r="C9" s="8">
        <v>2.512</v>
      </c>
      <c r="D9">
        <v>0</v>
      </c>
      <c r="E9" s="8">
        <f t="shared" si="2"/>
        <v>0.12400000000000011</v>
      </c>
      <c r="F9">
        <v>0</v>
      </c>
      <c r="G9" s="8">
        <f t="shared" si="1"/>
        <v>2.5</v>
      </c>
    </row>
    <row r="10" spans="2:7" x14ac:dyDescent="0.25">
      <c r="B10">
        <v>256</v>
      </c>
      <c r="C10" s="8">
        <v>2.633</v>
      </c>
      <c r="D10" s="8">
        <f>C10-$C$9</f>
        <v>0.121</v>
      </c>
      <c r="E10" s="8">
        <f t="shared" si="2"/>
        <v>-0.121</v>
      </c>
      <c r="F10">
        <v>256</v>
      </c>
      <c r="G10" s="8">
        <f t="shared" si="1"/>
        <v>2.6362313216</v>
      </c>
    </row>
    <row r="11" spans="2:7" x14ac:dyDescent="0.25">
      <c r="B11">
        <v>512</v>
      </c>
      <c r="C11" s="8">
        <v>2.8</v>
      </c>
      <c r="D11" s="8">
        <f t="shared" ref="D11:D13" si="3">C11-$C$9</f>
        <v>0.28799999999999981</v>
      </c>
      <c r="E11" s="8">
        <f t="shared" si="2"/>
        <v>-0.16699999999999982</v>
      </c>
      <c r="F11">
        <v>512</v>
      </c>
      <c r="G11" s="8">
        <f t="shared" si="1"/>
        <v>2.7956361728000001</v>
      </c>
    </row>
    <row r="12" spans="2:7" x14ac:dyDescent="0.25">
      <c r="B12">
        <v>768</v>
      </c>
      <c r="C12" s="8">
        <v>3.012</v>
      </c>
      <c r="D12" s="8">
        <f t="shared" si="3"/>
        <v>0.5</v>
      </c>
      <c r="E12" s="8">
        <f t="shared" si="2"/>
        <v>-0.21200000000000019</v>
      </c>
      <c r="F12">
        <v>768</v>
      </c>
      <c r="G12" s="8">
        <f t="shared" si="1"/>
        <v>2.9882808831999998</v>
      </c>
    </row>
    <row r="13" spans="2:7" x14ac:dyDescent="0.25">
      <c r="B13">
        <v>1023</v>
      </c>
      <c r="C13" s="8">
        <v>3.26</v>
      </c>
      <c r="D13" s="8">
        <f t="shared" si="3"/>
        <v>0.74799999999999978</v>
      </c>
      <c r="E13" s="8">
        <f t="shared" si="2"/>
        <v>-0.24799999999999978</v>
      </c>
      <c r="F13">
        <v>1023</v>
      </c>
      <c r="G13" s="8">
        <f t="shared" si="1"/>
        <v>3.2232128167000003</v>
      </c>
    </row>
    <row r="14" spans="2:7" x14ac:dyDescent="0.25">
      <c r="E1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workbookViewId="0">
      <selection activeCell="K20" sqref="K20"/>
    </sheetView>
  </sheetViews>
  <sheetFormatPr defaultRowHeight="14.4" x14ac:dyDescent="0.3"/>
  <sheetData>
    <row r="2" spans="1:16" x14ac:dyDescent="0.25">
      <c r="A2" t="s">
        <v>12</v>
      </c>
      <c r="B2" t="s">
        <v>15</v>
      </c>
    </row>
    <row r="3" spans="1:16" x14ac:dyDescent="0.25">
      <c r="A3" t="s">
        <v>13</v>
      </c>
      <c r="B3" t="s">
        <v>14</v>
      </c>
    </row>
    <row r="5" spans="1:16" x14ac:dyDescent="0.25">
      <c r="I5" t="s">
        <v>11</v>
      </c>
      <c r="J5" t="s">
        <v>10</v>
      </c>
      <c r="K5" t="s">
        <v>17</v>
      </c>
      <c r="L5" t="s">
        <v>19</v>
      </c>
    </row>
    <row r="6" spans="1:16" x14ac:dyDescent="0.25">
      <c r="A6" t="s">
        <v>11</v>
      </c>
      <c r="B6">
        <v>0</v>
      </c>
      <c r="C6">
        <v>200</v>
      </c>
      <c r="D6">
        <v>300</v>
      </c>
      <c r="E6">
        <v>400</v>
      </c>
      <c r="F6">
        <v>500</v>
      </c>
      <c r="I6">
        <v>-500</v>
      </c>
      <c r="J6">
        <v>-27</v>
      </c>
      <c r="K6">
        <v>-2.2949999999999999</v>
      </c>
      <c r="L6">
        <v>2.637</v>
      </c>
      <c r="M6">
        <f>L6-2.735</f>
        <v>-9.7999999999999865E-2</v>
      </c>
      <c r="N6">
        <f>(M6*4.88)/K6</f>
        <v>0.20838344226579492</v>
      </c>
      <c r="P6">
        <f>(J6*4.88)/K6</f>
        <v>57.411764705882348</v>
      </c>
    </row>
    <row r="7" spans="1:16" x14ac:dyDescent="0.25">
      <c r="A7" t="s">
        <v>10</v>
      </c>
      <c r="B7">
        <v>0</v>
      </c>
      <c r="C7" s="9" t="s">
        <v>16</v>
      </c>
      <c r="D7" t="s">
        <v>18</v>
      </c>
      <c r="E7">
        <v>24</v>
      </c>
      <c r="F7">
        <v>29</v>
      </c>
      <c r="I7">
        <v>-400</v>
      </c>
      <c r="J7">
        <v>-23</v>
      </c>
      <c r="K7">
        <v>-1.831</v>
      </c>
      <c r="L7">
        <v>2.657</v>
      </c>
      <c r="M7">
        <f t="shared" ref="M7:M14" si="0">L7-2.735</f>
        <v>-7.7999999999999847E-2</v>
      </c>
      <c r="N7">
        <f t="shared" ref="N7:N14" si="1">(M7*4.88)/K7</f>
        <v>0.20788640087383903</v>
      </c>
      <c r="P7">
        <f t="shared" ref="P7:P14" si="2">(J7*4.88)/K7</f>
        <v>61.299836155106497</v>
      </c>
    </row>
    <row r="8" spans="1:16" x14ac:dyDescent="0.25">
      <c r="A8" t="s">
        <v>17</v>
      </c>
      <c r="B8">
        <v>0</v>
      </c>
      <c r="C8">
        <v>0.90200000000000002</v>
      </c>
      <c r="D8">
        <v>1.371</v>
      </c>
      <c r="E8">
        <v>1.839</v>
      </c>
      <c r="F8">
        <v>2.3039999999999998</v>
      </c>
      <c r="I8">
        <v>-300</v>
      </c>
      <c r="J8">
        <v>-18</v>
      </c>
      <c r="K8">
        <v>-1.3640000000000001</v>
      </c>
      <c r="L8">
        <v>2.677</v>
      </c>
      <c r="M8">
        <f t="shared" si="0"/>
        <v>-5.7999999999999829E-2</v>
      </c>
      <c r="N8">
        <f t="shared" si="1"/>
        <v>0.20750733137829849</v>
      </c>
      <c r="P8">
        <f t="shared" si="2"/>
        <v>64.398826979472133</v>
      </c>
    </row>
    <row r="9" spans="1:16" x14ac:dyDescent="0.25">
      <c r="A9" t="s">
        <v>19</v>
      </c>
      <c r="B9">
        <v>2.7349999999999999</v>
      </c>
      <c r="C9">
        <v>2.7730000000000001</v>
      </c>
      <c r="D9">
        <v>2.7919999999999998</v>
      </c>
      <c r="E9">
        <v>2.8119999999999998</v>
      </c>
      <c r="F9">
        <v>2.8319999999999999</v>
      </c>
      <c r="I9">
        <v>-200</v>
      </c>
      <c r="J9">
        <v>-11</v>
      </c>
      <c r="K9">
        <v>-0.89600000000000002</v>
      </c>
      <c r="L9">
        <v>2.6970000000000001</v>
      </c>
      <c r="M9">
        <f t="shared" si="0"/>
        <v>-3.7999999999999812E-2</v>
      </c>
      <c r="N9">
        <f t="shared" si="1"/>
        <v>0.20696428571428468</v>
      </c>
      <c r="P9">
        <f t="shared" si="2"/>
        <v>59.910714285714285</v>
      </c>
    </row>
    <row r="10" spans="1:16" x14ac:dyDescent="0.25">
      <c r="I10">
        <v>0</v>
      </c>
      <c r="J10">
        <v>0</v>
      </c>
      <c r="K10">
        <v>0</v>
      </c>
      <c r="L10">
        <v>2.7349999999999999</v>
      </c>
      <c r="M10">
        <f t="shared" si="0"/>
        <v>0</v>
      </c>
      <c r="N10" t="e">
        <f t="shared" si="1"/>
        <v>#DIV/0!</v>
      </c>
      <c r="P10" t="e">
        <f t="shared" si="2"/>
        <v>#DIV/0!</v>
      </c>
    </row>
    <row r="11" spans="1:16" x14ac:dyDescent="0.25">
      <c r="I11">
        <v>200</v>
      </c>
      <c r="J11">
        <v>15</v>
      </c>
      <c r="K11">
        <v>0.90200000000000002</v>
      </c>
      <c r="L11">
        <v>2.7730000000000001</v>
      </c>
      <c r="M11">
        <f t="shared" si="0"/>
        <v>3.8000000000000256E-2</v>
      </c>
      <c r="N11">
        <f t="shared" si="1"/>
        <v>0.20558758314856013</v>
      </c>
      <c r="P11">
        <f t="shared" si="2"/>
        <v>81.152993348115302</v>
      </c>
    </row>
    <row r="12" spans="1:16" x14ac:dyDescent="0.25">
      <c r="A12" t="s">
        <v>11</v>
      </c>
      <c r="B12">
        <v>0</v>
      </c>
      <c r="C12">
        <v>-200</v>
      </c>
      <c r="D12">
        <v>-300</v>
      </c>
      <c r="E12">
        <v>-400</v>
      </c>
      <c r="F12">
        <v>-500</v>
      </c>
      <c r="I12">
        <v>300</v>
      </c>
      <c r="J12">
        <v>19</v>
      </c>
      <c r="K12">
        <v>1.371</v>
      </c>
      <c r="L12">
        <v>2.7919999999999998</v>
      </c>
      <c r="M12">
        <f t="shared" si="0"/>
        <v>5.699999999999994E-2</v>
      </c>
      <c r="N12">
        <f t="shared" si="1"/>
        <v>0.20288840262582034</v>
      </c>
      <c r="P12">
        <f t="shared" si="2"/>
        <v>67.629467541940187</v>
      </c>
    </row>
    <row r="13" spans="1:16" x14ac:dyDescent="0.25">
      <c r="A13" t="s">
        <v>10</v>
      </c>
      <c r="B13">
        <v>0</v>
      </c>
      <c r="C13" s="9" t="s">
        <v>20</v>
      </c>
      <c r="D13" s="9" t="s">
        <v>21</v>
      </c>
      <c r="E13" s="9" t="s">
        <v>22</v>
      </c>
      <c r="F13" s="9" t="s">
        <v>23</v>
      </c>
      <c r="I13">
        <v>400</v>
      </c>
      <c r="J13">
        <v>24</v>
      </c>
      <c r="K13">
        <v>1.839</v>
      </c>
      <c r="L13">
        <v>2.8119999999999998</v>
      </c>
      <c r="M13">
        <f t="shared" si="0"/>
        <v>7.6999999999999957E-2</v>
      </c>
      <c r="N13">
        <f t="shared" si="1"/>
        <v>0.20432843936922226</v>
      </c>
      <c r="P13">
        <f t="shared" si="2"/>
        <v>63.686786296900493</v>
      </c>
    </row>
    <row r="14" spans="1:16" x14ac:dyDescent="0.25">
      <c r="A14" t="s">
        <v>17</v>
      </c>
      <c r="B14">
        <v>0</v>
      </c>
      <c r="C14">
        <v>-0.89600000000000002</v>
      </c>
      <c r="D14">
        <v>-1.3640000000000001</v>
      </c>
      <c r="E14">
        <v>-1.831</v>
      </c>
      <c r="F14">
        <v>-2.2949999999999999</v>
      </c>
      <c r="I14">
        <v>500</v>
      </c>
      <c r="J14">
        <v>29</v>
      </c>
      <c r="K14">
        <v>2.3039999999999998</v>
      </c>
      <c r="L14">
        <v>2.8319999999999999</v>
      </c>
      <c r="M14">
        <f t="shared" si="0"/>
        <v>9.6999999999999975E-2</v>
      </c>
      <c r="N14">
        <f t="shared" si="1"/>
        <v>0.20545138888888886</v>
      </c>
      <c r="P14">
        <f t="shared" si="2"/>
        <v>61.423611111111121</v>
      </c>
    </row>
    <row r="15" spans="1:16" x14ac:dyDescent="0.25">
      <c r="A15" t="s">
        <v>19</v>
      </c>
      <c r="B15">
        <v>2.7349999999999999</v>
      </c>
      <c r="C15">
        <v>2.6970000000000001</v>
      </c>
      <c r="D15">
        <v>2.677</v>
      </c>
      <c r="E15">
        <v>2.657</v>
      </c>
      <c r="F15">
        <v>2.637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workbookViewId="0">
      <selection activeCell="M11" sqref="M11"/>
    </sheetView>
  </sheetViews>
  <sheetFormatPr defaultRowHeight="14.4" x14ac:dyDescent="0.3"/>
  <sheetData>
    <row r="3" spans="1:6" x14ac:dyDescent="0.25">
      <c r="A3" s="3" t="s">
        <v>9</v>
      </c>
      <c r="B3" s="3" t="s">
        <v>10</v>
      </c>
      <c r="C3" s="3" t="s">
        <v>30</v>
      </c>
    </row>
    <row r="4" spans="1:6" x14ac:dyDescent="0.25">
      <c r="A4" s="3">
        <v>0</v>
      </c>
      <c r="B4" s="3">
        <v>2.5150000000000001</v>
      </c>
      <c r="C4" s="3">
        <v>0</v>
      </c>
      <c r="F4">
        <f>(22.73*B4)-57.16</f>
        <v>5.950000000005673E-3</v>
      </c>
    </row>
    <row r="5" spans="1:6" x14ac:dyDescent="0.25">
      <c r="A5" s="3">
        <v>200</v>
      </c>
      <c r="B5" s="3">
        <v>2.74</v>
      </c>
      <c r="C5" s="4">
        <v>0.76</v>
      </c>
      <c r="F5">
        <f t="shared" ref="F5:F8" si="0">(22.73*B5)-57.16</f>
        <v>5.1202000000000112</v>
      </c>
    </row>
    <row r="6" spans="1:6" x14ac:dyDescent="0.25">
      <c r="A6" s="3">
        <v>400</v>
      </c>
      <c r="B6" s="3">
        <v>3.06</v>
      </c>
      <c r="C6" s="4">
        <v>4.2300000000000004</v>
      </c>
      <c r="F6">
        <f t="shared" si="0"/>
        <v>12.393799999999999</v>
      </c>
    </row>
    <row r="7" spans="1:6" x14ac:dyDescent="0.25">
      <c r="A7" s="3">
        <v>600</v>
      </c>
      <c r="B7" s="3">
        <v>3.44</v>
      </c>
      <c r="C7" s="4">
        <v>11</v>
      </c>
      <c r="F7">
        <f t="shared" si="0"/>
        <v>21.031199999999998</v>
      </c>
    </row>
    <row r="8" spans="1:6" x14ac:dyDescent="0.25">
      <c r="A8" s="3">
        <v>800</v>
      </c>
      <c r="B8" s="3">
        <v>3.82</v>
      </c>
      <c r="C8" s="4">
        <v>21</v>
      </c>
      <c r="F8">
        <f t="shared" si="0"/>
        <v>29.668599999999998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7"/>
  <sheetViews>
    <sheetView topLeftCell="Y1" workbookViewId="0">
      <selection activeCell="AH18" sqref="AH18"/>
    </sheetView>
  </sheetViews>
  <sheetFormatPr defaultRowHeight="14.4" x14ac:dyDescent="0.3"/>
  <sheetData>
    <row r="2" spans="1:43" x14ac:dyDescent="0.3">
      <c r="A2" s="38" t="s">
        <v>41</v>
      </c>
      <c r="B2" s="39"/>
      <c r="C2" s="40"/>
      <c r="L2" s="38" t="s">
        <v>41</v>
      </c>
      <c r="M2" s="39"/>
      <c r="N2" s="40"/>
      <c r="W2" s="38" t="s">
        <v>40</v>
      </c>
      <c r="X2" s="39"/>
      <c r="Y2" s="40"/>
      <c r="AH2" s="38" t="s">
        <v>40</v>
      </c>
      <c r="AI2" s="39"/>
      <c r="AJ2" s="40"/>
    </row>
    <row r="3" spans="1:43" x14ac:dyDescent="0.3">
      <c r="A3" s="3" t="s">
        <v>9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30</v>
      </c>
      <c r="I3" s="3" t="s">
        <v>39</v>
      </c>
      <c r="J3" s="3" t="s">
        <v>38</v>
      </c>
      <c r="L3" s="3" t="s">
        <v>9</v>
      </c>
      <c r="M3" s="3" t="s">
        <v>31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30</v>
      </c>
      <c r="T3" s="3" t="s">
        <v>39</v>
      </c>
      <c r="U3" s="3" t="s">
        <v>38</v>
      </c>
      <c r="W3" s="3" t="s">
        <v>9</v>
      </c>
      <c r="X3" s="3" t="s">
        <v>31</v>
      </c>
      <c r="Y3" s="3" t="s">
        <v>32</v>
      </c>
      <c r="Z3" s="3" t="s">
        <v>33</v>
      </c>
      <c r="AA3" s="3" t="s">
        <v>34</v>
      </c>
      <c r="AB3" s="3" t="s">
        <v>35</v>
      </c>
      <c r="AC3" s="3" t="s">
        <v>36</v>
      </c>
      <c r="AD3" s="3" t="s">
        <v>30</v>
      </c>
      <c r="AE3" s="3" t="s">
        <v>39</v>
      </c>
      <c r="AF3" s="3" t="s">
        <v>38</v>
      </c>
      <c r="AH3" s="3" t="s">
        <v>9</v>
      </c>
      <c r="AI3" s="3" t="s">
        <v>31</v>
      </c>
      <c r="AJ3" s="3" t="s">
        <v>32</v>
      </c>
      <c r="AK3" s="3" t="s">
        <v>33</v>
      </c>
      <c r="AL3" s="3" t="s">
        <v>34</v>
      </c>
      <c r="AM3" s="3" t="s">
        <v>35</v>
      </c>
      <c r="AN3" s="3" t="s">
        <v>36</v>
      </c>
      <c r="AO3" s="3" t="s">
        <v>30</v>
      </c>
      <c r="AP3" s="3" t="s">
        <v>39</v>
      </c>
      <c r="AQ3" s="3" t="s">
        <v>38</v>
      </c>
    </row>
    <row r="4" spans="1:43" x14ac:dyDescent="0.3">
      <c r="A4" s="11">
        <v>0</v>
      </c>
      <c r="B4" s="12">
        <v>2.5179999999999998</v>
      </c>
      <c r="C4" s="12">
        <v>2.5179999999999998</v>
      </c>
      <c r="D4" s="12">
        <f>(B4+C4)/2</f>
        <v>2.5179999999999998</v>
      </c>
      <c r="E4" s="13">
        <v>1</v>
      </c>
      <c r="F4" s="13">
        <v>1</v>
      </c>
      <c r="G4" s="13">
        <f>(E4+F4)/2</f>
        <v>1</v>
      </c>
      <c r="H4" s="14">
        <v>0.11</v>
      </c>
      <c r="I4" s="11">
        <v>24</v>
      </c>
      <c r="J4" s="14">
        <f>H4*I4</f>
        <v>2.64</v>
      </c>
      <c r="L4" s="11">
        <v>0</v>
      </c>
      <c r="M4" s="12">
        <v>2.5179999999999998</v>
      </c>
      <c r="N4" s="12">
        <v>2.5179999999999998</v>
      </c>
      <c r="O4" s="12">
        <f>(M4+N4)/2</f>
        <v>2.5179999999999998</v>
      </c>
      <c r="P4" s="13">
        <v>1</v>
      </c>
      <c r="Q4" s="13">
        <v>1</v>
      </c>
      <c r="R4" s="13">
        <f>(P4+Q4)/2</f>
        <v>1</v>
      </c>
      <c r="S4" s="14">
        <v>0.11</v>
      </c>
      <c r="T4" s="11">
        <v>12</v>
      </c>
      <c r="U4" s="14">
        <f>S4*T4</f>
        <v>1.32</v>
      </c>
      <c r="W4" s="32">
        <v>0</v>
      </c>
      <c r="X4" s="33">
        <v>2.52</v>
      </c>
      <c r="Y4" s="33">
        <v>2.52</v>
      </c>
      <c r="Z4" s="33">
        <f>(X4+Y4)/2</f>
        <v>2.52</v>
      </c>
      <c r="AA4" s="34">
        <v>1</v>
      </c>
      <c r="AB4" s="34">
        <v>1</v>
      </c>
      <c r="AC4" s="34">
        <f>(AA4+AB4)/2</f>
        <v>1</v>
      </c>
      <c r="AD4" s="35">
        <v>0.12</v>
      </c>
      <c r="AE4" s="32">
        <v>12</v>
      </c>
      <c r="AF4" s="35">
        <f>AD4*AE4</f>
        <v>1.44</v>
      </c>
      <c r="AH4" s="32">
        <v>0</v>
      </c>
      <c r="AI4" s="33">
        <v>2.52</v>
      </c>
      <c r="AJ4" s="33">
        <v>2.52</v>
      </c>
      <c r="AK4" s="33">
        <f>(AI4+AJ4)/2</f>
        <v>2.52</v>
      </c>
      <c r="AL4" s="34">
        <v>1</v>
      </c>
      <c r="AM4" s="34">
        <v>1</v>
      </c>
      <c r="AN4" s="34">
        <f>(AL4+AM4)/2</f>
        <v>1</v>
      </c>
      <c r="AO4" s="35">
        <v>0.12</v>
      </c>
      <c r="AP4" s="32">
        <v>12</v>
      </c>
      <c r="AQ4" s="37">
        <f>AO4*AP4</f>
        <v>1.44</v>
      </c>
    </row>
    <row r="5" spans="1:43" x14ac:dyDescent="0.3">
      <c r="A5" s="11">
        <f>A4+50</f>
        <v>50</v>
      </c>
      <c r="B5" s="12">
        <v>2.5640000000000001</v>
      </c>
      <c r="C5" s="12">
        <v>2.5739999999999998</v>
      </c>
      <c r="D5" s="12">
        <f t="shared" ref="D5:D24" si="0">(B5+C5)/2</f>
        <v>2.569</v>
      </c>
      <c r="E5" s="13">
        <v>5</v>
      </c>
      <c r="F5" s="13">
        <v>17</v>
      </c>
      <c r="G5" s="13">
        <f t="shared" ref="G5:G24" si="1">(E5+F5)/2</f>
        <v>11</v>
      </c>
      <c r="H5" s="14">
        <v>0.16</v>
      </c>
      <c r="I5" s="11">
        <v>24</v>
      </c>
      <c r="J5" s="14">
        <f t="shared" ref="J5:J21" si="2">H5*I5</f>
        <v>3.84</v>
      </c>
      <c r="L5" s="11">
        <f>L4+50</f>
        <v>50</v>
      </c>
      <c r="M5" s="12">
        <v>2.536</v>
      </c>
      <c r="N5" s="12">
        <v>2.536</v>
      </c>
      <c r="O5" s="12">
        <f t="shared" ref="O5:O24" si="3">(M5+N5)/2</f>
        <v>2.536</v>
      </c>
      <c r="P5" s="13">
        <v>3</v>
      </c>
      <c r="Q5" s="13">
        <v>5</v>
      </c>
      <c r="R5" s="13">
        <f t="shared" ref="R5:R24" si="4">(P5+Q5)/2</f>
        <v>4</v>
      </c>
      <c r="S5" s="14">
        <v>0.13</v>
      </c>
      <c r="T5" s="11">
        <v>12</v>
      </c>
      <c r="U5" s="14">
        <f t="shared" ref="U5:U21" si="5">S5*T5</f>
        <v>1.56</v>
      </c>
      <c r="W5" s="32">
        <f>W4+50</f>
        <v>50</v>
      </c>
      <c r="X5" s="33">
        <v>2.544</v>
      </c>
      <c r="Y5" s="33">
        <v>2.544</v>
      </c>
      <c r="Z5" s="33">
        <f t="shared" ref="Z5:Z24" si="6">(X5+Y5)/2</f>
        <v>2.544</v>
      </c>
      <c r="AA5" s="34">
        <v>5</v>
      </c>
      <c r="AB5" s="34">
        <v>6</v>
      </c>
      <c r="AC5" s="34">
        <f t="shared" ref="AC5:AC24" si="7">(AA5+AB5)/2</f>
        <v>5.5</v>
      </c>
      <c r="AD5" s="35">
        <v>0.14000000000000001</v>
      </c>
      <c r="AE5" s="32">
        <v>12</v>
      </c>
      <c r="AF5" s="35">
        <f t="shared" ref="AF5:AF21" si="8">AD5*AE5</f>
        <v>1.6800000000000002</v>
      </c>
      <c r="AH5" s="32">
        <f>AH4+50</f>
        <v>50</v>
      </c>
      <c r="AI5" s="33">
        <v>2.544</v>
      </c>
      <c r="AJ5" s="33">
        <v>2.544</v>
      </c>
      <c r="AK5" s="33">
        <f t="shared" ref="AK5:AK25" si="9">(AI5+AJ5)/2</f>
        <v>2.544</v>
      </c>
      <c r="AL5" s="34">
        <v>5</v>
      </c>
      <c r="AM5" s="34">
        <v>6</v>
      </c>
      <c r="AN5" s="34">
        <f t="shared" ref="AN5:AN25" si="10">(AL5+AM5)/2</f>
        <v>5.5</v>
      </c>
      <c r="AO5" s="35">
        <v>0.14000000000000001</v>
      </c>
      <c r="AP5" s="32">
        <v>12</v>
      </c>
      <c r="AQ5" s="37">
        <f t="shared" ref="AQ5:AQ25" si="11">AO5*AP5</f>
        <v>1.6800000000000002</v>
      </c>
    </row>
    <row r="6" spans="1:43" x14ac:dyDescent="0.3">
      <c r="A6" s="11">
        <f t="shared" ref="A6:A24" si="12">A5+50</f>
        <v>100</v>
      </c>
      <c r="B6" s="12">
        <v>2.597</v>
      </c>
      <c r="C6" s="12">
        <v>2.61</v>
      </c>
      <c r="D6" s="12">
        <f t="shared" si="0"/>
        <v>2.6034999999999999</v>
      </c>
      <c r="E6" s="13">
        <v>14</v>
      </c>
      <c r="F6" s="13">
        <v>25</v>
      </c>
      <c r="G6" s="13">
        <f t="shared" si="1"/>
        <v>19.5</v>
      </c>
      <c r="H6" s="14">
        <v>0.28000000000000003</v>
      </c>
      <c r="I6" s="11">
        <v>24</v>
      </c>
      <c r="J6" s="14">
        <f t="shared" si="2"/>
        <v>6.7200000000000006</v>
      </c>
      <c r="L6" s="11">
        <f t="shared" ref="L6:L24" si="13">L5+50</f>
        <v>100</v>
      </c>
      <c r="M6" s="12">
        <v>2.5739999999999998</v>
      </c>
      <c r="N6" s="12">
        <v>2.5739999999999998</v>
      </c>
      <c r="O6" s="12">
        <f t="shared" si="3"/>
        <v>2.5739999999999998</v>
      </c>
      <c r="P6" s="13">
        <v>12</v>
      </c>
      <c r="Q6" s="13">
        <v>13</v>
      </c>
      <c r="R6" s="13">
        <f t="shared" si="4"/>
        <v>12.5</v>
      </c>
      <c r="S6" s="14">
        <v>0.21</v>
      </c>
      <c r="T6" s="11">
        <v>12</v>
      </c>
      <c r="U6" s="14">
        <f t="shared" si="5"/>
        <v>2.52</v>
      </c>
      <c r="W6" s="32">
        <f t="shared" ref="W6:W24" si="14">W5+50</f>
        <v>100</v>
      </c>
      <c r="X6" s="33">
        <v>2.5939999999999999</v>
      </c>
      <c r="Y6" s="33">
        <v>2.6019999999999999</v>
      </c>
      <c r="Z6" s="33">
        <f t="shared" si="6"/>
        <v>2.5979999999999999</v>
      </c>
      <c r="AA6" s="34">
        <v>16</v>
      </c>
      <c r="AB6" s="34">
        <v>21</v>
      </c>
      <c r="AC6" s="34">
        <f t="shared" si="7"/>
        <v>18.5</v>
      </c>
      <c r="AD6" s="35">
        <v>0.28000000000000003</v>
      </c>
      <c r="AE6" s="32">
        <v>12</v>
      </c>
      <c r="AF6" s="35">
        <f t="shared" si="8"/>
        <v>3.3600000000000003</v>
      </c>
      <c r="AH6" s="32">
        <f t="shared" ref="AH6:AH24" si="15">AH5+50</f>
        <v>100</v>
      </c>
      <c r="AI6" s="33">
        <v>2.5939999999999999</v>
      </c>
      <c r="AJ6" s="33">
        <v>2.6019999999999999</v>
      </c>
      <c r="AK6" s="33">
        <f t="shared" si="9"/>
        <v>2.5979999999999999</v>
      </c>
      <c r="AL6" s="34">
        <v>16</v>
      </c>
      <c r="AM6" s="34">
        <v>21</v>
      </c>
      <c r="AN6" s="34">
        <f t="shared" si="10"/>
        <v>18.5</v>
      </c>
      <c r="AO6" s="35">
        <v>0.28000000000000003</v>
      </c>
      <c r="AP6" s="32">
        <v>12</v>
      </c>
      <c r="AQ6" s="37">
        <f t="shared" si="11"/>
        <v>3.3600000000000003</v>
      </c>
    </row>
    <row r="7" spans="1:43" x14ac:dyDescent="0.3">
      <c r="A7" s="11">
        <f t="shared" si="12"/>
        <v>150</v>
      </c>
      <c r="B7" s="12">
        <v>2.6509999999999998</v>
      </c>
      <c r="C7" s="12">
        <v>2.6579999999999999</v>
      </c>
      <c r="D7" s="12">
        <f t="shared" si="0"/>
        <v>2.6544999999999996</v>
      </c>
      <c r="E7" s="13">
        <v>26</v>
      </c>
      <c r="F7" s="13">
        <v>35</v>
      </c>
      <c r="G7" s="13">
        <f t="shared" si="1"/>
        <v>30.5</v>
      </c>
      <c r="H7" s="14">
        <v>0.5</v>
      </c>
      <c r="I7" s="11">
        <v>24</v>
      </c>
      <c r="J7" s="14">
        <f t="shared" si="2"/>
        <v>12</v>
      </c>
      <c r="L7" s="11">
        <f t="shared" si="13"/>
        <v>150</v>
      </c>
      <c r="M7" s="12">
        <v>2.5880000000000001</v>
      </c>
      <c r="N7" s="12">
        <v>2.5880000000000001</v>
      </c>
      <c r="O7" s="12">
        <f t="shared" si="3"/>
        <v>2.5880000000000001</v>
      </c>
      <c r="P7" s="13">
        <v>16</v>
      </c>
      <c r="Q7" s="13">
        <v>16</v>
      </c>
      <c r="R7" s="13">
        <f t="shared" si="4"/>
        <v>16</v>
      </c>
      <c r="S7" s="14">
        <v>0.32</v>
      </c>
      <c r="T7" s="11">
        <v>12</v>
      </c>
      <c r="U7" s="14">
        <f t="shared" si="5"/>
        <v>3.84</v>
      </c>
      <c r="W7" s="32">
        <f t="shared" si="14"/>
        <v>150</v>
      </c>
      <c r="X7" s="33">
        <v>2.6080000000000001</v>
      </c>
      <c r="Y7" s="33">
        <v>2.6139999999999999</v>
      </c>
      <c r="Z7" s="33">
        <f t="shared" si="6"/>
        <v>2.6109999999999998</v>
      </c>
      <c r="AA7" s="34">
        <v>18</v>
      </c>
      <c r="AB7" s="34">
        <v>24</v>
      </c>
      <c r="AC7" s="34">
        <f t="shared" si="7"/>
        <v>21</v>
      </c>
      <c r="AD7" s="35">
        <v>0.4</v>
      </c>
      <c r="AE7" s="32">
        <v>12</v>
      </c>
      <c r="AF7" s="35">
        <f t="shared" si="8"/>
        <v>4.8000000000000007</v>
      </c>
      <c r="AH7" s="32">
        <f t="shared" si="15"/>
        <v>150</v>
      </c>
      <c r="AI7" s="33">
        <v>2.6080000000000001</v>
      </c>
      <c r="AJ7" s="33">
        <v>2.6139999999999999</v>
      </c>
      <c r="AK7" s="33">
        <f t="shared" si="9"/>
        <v>2.6109999999999998</v>
      </c>
      <c r="AL7" s="34">
        <v>18</v>
      </c>
      <c r="AM7" s="34">
        <v>24</v>
      </c>
      <c r="AN7" s="34">
        <f t="shared" si="10"/>
        <v>21</v>
      </c>
      <c r="AO7" s="35">
        <v>0.4</v>
      </c>
      <c r="AP7" s="32">
        <v>12</v>
      </c>
      <c r="AQ7" s="37">
        <f t="shared" si="11"/>
        <v>4.8000000000000007</v>
      </c>
    </row>
    <row r="8" spans="1:43" x14ac:dyDescent="0.3">
      <c r="A8" s="11">
        <f t="shared" si="12"/>
        <v>200</v>
      </c>
      <c r="B8" s="12">
        <v>2.71</v>
      </c>
      <c r="C8" s="12">
        <v>2.714</v>
      </c>
      <c r="D8" s="12">
        <f t="shared" si="0"/>
        <v>2.7119999999999997</v>
      </c>
      <c r="E8" s="13">
        <v>34</v>
      </c>
      <c r="F8" s="13" t="s">
        <v>42</v>
      </c>
      <c r="G8" s="13" t="e">
        <f t="shared" si="1"/>
        <v>#VALUE!</v>
      </c>
      <c r="H8" s="14">
        <v>0.9</v>
      </c>
      <c r="I8" s="11">
        <v>24</v>
      </c>
      <c r="J8" s="14">
        <f t="shared" si="2"/>
        <v>21.6</v>
      </c>
      <c r="L8" s="11">
        <f t="shared" si="13"/>
        <v>200</v>
      </c>
      <c r="M8" s="12">
        <v>2.5950000000000002</v>
      </c>
      <c r="N8" s="12">
        <v>2.6059999999999999</v>
      </c>
      <c r="O8" s="12">
        <f t="shared" si="3"/>
        <v>2.6005000000000003</v>
      </c>
      <c r="P8" s="13">
        <v>18</v>
      </c>
      <c r="Q8" s="13">
        <v>23</v>
      </c>
      <c r="R8" s="13">
        <f t="shared" si="4"/>
        <v>20.5</v>
      </c>
      <c r="S8" s="14">
        <v>0.45</v>
      </c>
      <c r="T8" s="11">
        <v>12</v>
      </c>
      <c r="U8" s="14">
        <f t="shared" si="5"/>
        <v>5.4</v>
      </c>
      <c r="W8" s="32">
        <f t="shared" si="14"/>
        <v>200</v>
      </c>
      <c r="X8" s="33">
        <v>2.6280000000000001</v>
      </c>
      <c r="Y8" s="33">
        <v>2.6349999999999998</v>
      </c>
      <c r="Z8" s="33">
        <f t="shared" si="6"/>
        <v>2.6315</v>
      </c>
      <c r="AA8" s="34">
        <v>23</v>
      </c>
      <c r="AB8" s="34">
        <v>26</v>
      </c>
      <c r="AC8" s="34">
        <f t="shared" si="7"/>
        <v>24.5</v>
      </c>
      <c r="AD8" s="35">
        <v>0.56000000000000005</v>
      </c>
      <c r="AE8" s="32">
        <v>12</v>
      </c>
      <c r="AF8" s="35">
        <f t="shared" si="8"/>
        <v>6.7200000000000006</v>
      </c>
      <c r="AH8" s="32">
        <f t="shared" si="15"/>
        <v>200</v>
      </c>
      <c r="AI8" s="33">
        <v>2.6280000000000001</v>
      </c>
      <c r="AJ8" s="33">
        <v>2.6349999999999998</v>
      </c>
      <c r="AK8" s="33">
        <f t="shared" si="9"/>
        <v>2.6315</v>
      </c>
      <c r="AL8" s="34">
        <v>23</v>
      </c>
      <c r="AM8" s="34">
        <v>26</v>
      </c>
      <c r="AN8" s="34">
        <f t="shared" si="10"/>
        <v>24.5</v>
      </c>
      <c r="AO8" s="35">
        <v>0.56000000000000005</v>
      </c>
      <c r="AP8" s="32">
        <v>12</v>
      </c>
      <c r="AQ8" s="37">
        <f t="shared" si="11"/>
        <v>6.7200000000000006</v>
      </c>
    </row>
    <row r="9" spans="1:43" x14ac:dyDescent="0.3">
      <c r="A9" s="11">
        <f t="shared" si="12"/>
        <v>250</v>
      </c>
      <c r="B9" s="12">
        <v>2.7850000000000001</v>
      </c>
      <c r="C9" s="12">
        <v>2.7879999999999998</v>
      </c>
      <c r="D9" s="12">
        <f t="shared" si="0"/>
        <v>2.7865000000000002</v>
      </c>
      <c r="E9" s="13">
        <v>54</v>
      </c>
      <c r="F9" s="13">
        <v>63</v>
      </c>
      <c r="G9" s="13">
        <f t="shared" si="1"/>
        <v>58.5</v>
      </c>
      <c r="H9" s="14">
        <v>1.45</v>
      </c>
      <c r="I9" s="11">
        <v>24</v>
      </c>
      <c r="J9" s="14">
        <f t="shared" si="2"/>
        <v>34.799999999999997</v>
      </c>
      <c r="L9" s="11">
        <f t="shared" si="13"/>
        <v>250</v>
      </c>
      <c r="M9" s="12">
        <v>2.6230000000000002</v>
      </c>
      <c r="N9" s="12">
        <v>2.63</v>
      </c>
      <c r="O9" s="12">
        <f t="shared" si="3"/>
        <v>2.6265000000000001</v>
      </c>
      <c r="P9" s="13">
        <v>21</v>
      </c>
      <c r="Q9" s="13">
        <v>24</v>
      </c>
      <c r="R9" s="13">
        <f t="shared" si="4"/>
        <v>22.5</v>
      </c>
      <c r="S9" s="14">
        <v>0.66</v>
      </c>
      <c r="T9" s="11">
        <v>12</v>
      </c>
      <c r="U9" s="14">
        <f t="shared" si="5"/>
        <v>7.92</v>
      </c>
      <c r="W9" s="32">
        <f t="shared" si="14"/>
        <v>250</v>
      </c>
      <c r="X9" s="33">
        <v>2.6560000000000001</v>
      </c>
      <c r="Y9" s="33">
        <v>2.6589999999999998</v>
      </c>
      <c r="Z9" s="33">
        <f t="shared" si="6"/>
        <v>2.6574999999999998</v>
      </c>
      <c r="AA9" s="34">
        <v>28</v>
      </c>
      <c r="AB9" s="34">
        <v>32</v>
      </c>
      <c r="AC9" s="34">
        <f t="shared" si="7"/>
        <v>30</v>
      </c>
      <c r="AD9" s="35">
        <v>0.82</v>
      </c>
      <c r="AE9" s="32">
        <v>12</v>
      </c>
      <c r="AF9" s="35">
        <f t="shared" si="8"/>
        <v>9.84</v>
      </c>
      <c r="AH9" s="32">
        <f t="shared" si="15"/>
        <v>250</v>
      </c>
      <c r="AI9" s="33">
        <v>2.6560000000000001</v>
      </c>
      <c r="AJ9" s="33">
        <v>2.6589999999999998</v>
      </c>
      <c r="AK9" s="33">
        <f t="shared" si="9"/>
        <v>2.6574999999999998</v>
      </c>
      <c r="AL9" s="34">
        <v>28</v>
      </c>
      <c r="AM9" s="34">
        <v>32</v>
      </c>
      <c r="AN9" s="34">
        <f t="shared" si="10"/>
        <v>30</v>
      </c>
      <c r="AO9" s="35">
        <v>0.82</v>
      </c>
      <c r="AP9" s="32">
        <v>12</v>
      </c>
      <c r="AQ9" s="37">
        <f t="shared" si="11"/>
        <v>9.84</v>
      </c>
    </row>
    <row r="10" spans="1:43" x14ac:dyDescent="0.3">
      <c r="A10" s="11">
        <f t="shared" si="12"/>
        <v>300</v>
      </c>
      <c r="B10" s="12">
        <v>2.8759999999999999</v>
      </c>
      <c r="C10" s="12">
        <v>2.879</v>
      </c>
      <c r="D10" s="12">
        <f t="shared" si="0"/>
        <v>2.8774999999999999</v>
      </c>
      <c r="E10" s="13">
        <v>69</v>
      </c>
      <c r="F10" s="13">
        <v>78</v>
      </c>
      <c r="G10" s="13">
        <f t="shared" si="1"/>
        <v>73.5</v>
      </c>
      <c r="H10" s="14">
        <v>2.2599999999999998</v>
      </c>
      <c r="I10" s="11">
        <v>24</v>
      </c>
      <c r="J10" s="14">
        <f t="shared" si="2"/>
        <v>54.239999999999995</v>
      </c>
      <c r="L10" s="11">
        <f t="shared" si="13"/>
        <v>300</v>
      </c>
      <c r="M10" s="12">
        <v>2.6440000000000001</v>
      </c>
      <c r="N10" s="12">
        <v>2.6560000000000001</v>
      </c>
      <c r="O10" s="12">
        <f t="shared" si="3"/>
        <v>2.6500000000000004</v>
      </c>
      <c r="P10" s="13">
        <v>26</v>
      </c>
      <c r="Q10" s="13">
        <v>32</v>
      </c>
      <c r="R10" s="13">
        <f t="shared" si="4"/>
        <v>29</v>
      </c>
      <c r="S10" s="14">
        <v>0.89</v>
      </c>
      <c r="T10" s="11">
        <v>12</v>
      </c>
      <c r="U10" s="14">
        <f t="shared" si="5"/>
        <v>10.68</v>
      </c>
      <c r="W10" s="32">
        <f t="shared" si="14"/>
        <v>300</v>
      </c>
      <c r="X10" s="33">
        <v>2.6840000000000002</v>
      </c>
      <c r="Y10" s="33">
        <v>2.6880000000000002</v>
      </c>
      <c r="Z10" s="33">
        <f t="shared" si="6"/>
        <v>2.6859999999999999</v>
      </c>
      <c r="AA10" s="34">
        <v>32</v>
      </c>
      <c r="AB10" s="34">
        <v>38</v>
      </c>
      <c r="AC10" s="34">
        <f t="shared" si="7"/>
        <v>35</v>
      </c>
      <c r="AD10" s="35">
        <v>1.1399999999999999</v>
      </c>
      <c r="AE10" s="32">
        <v>12</v>
      </c>
      <c r="AF10" s="35">
        <f t="shared" si="8"/>
        <v>13.68</v>
      </c>
      <c r="AH10" s="32">
        <f t="shared" si="15"/>
        <v>300</v>
      </c>
      <c r="AI10" s="33">
        <v>2.6840000000000002</v>
      </c>
      <c r="AJ10" s="33">
        <v>2.6880000000000002</v>
      </c>
      <c r="AK10" s="33">
        <f t="shared" si="9"/>
        <v>2.6859999999999999</v>
      </c>
      <c r="AL10" s="34">
        <v>32</v>
      </c>
      <c r="AM10" s="34">
        <v>38</v>
      </c>
      <c r="AN10" s="34">
        <f t="shared" si="10"/>
        <v>35</v>
      </c>
      <c r="AO10" s="35">
        <v>1.1399999999999999</v>
      </c>
      <c r="AP10" s="32">
        <v>12</v>
      </c>
      <c r="AQ10" s="37">
        <f t="shared" si="11"/>
        <v>13.68</v>
      </c>
    </row>
    <row r="11" spans="1:43" x14ac:dyDescent="0.3">
      <c r="A11" s="11">
        <f t="shared" si="12"/>
        <v>350</v>
      </c>
      <c r="B11" s="12">
        <v>2.9590000000000001</v>
      </c>
      <c r="C11" s="12">
        <v>2.9620000000000002</v>
      </c>
      <c r="D11" s="12">
        <f t="shared" si="0"/>
        <v>2.9605000000000001</v>
      </c>
      <c r="E11" s="13">
        <v>87</v>
      </c>
      <c r="F11" s="13">
        <v>93</v>
      </c>
      <c r="G11" s="13">
        <f t="shared" si="1"/>
        <v>90</v>
      </c>
      <c r="H11" s="14">
        <v>3.22</v>
      </c>
      <c r="I11" s="11">
        <v>24</v>
      </c>
      <c r="J11" s="14">
        <f t="shared" si="2"/>
        <v>77.28</v>
      </c>
      <c r="L11" s="11">
        <f t="shared" si="13"/>
        <v>350</v>
      </c>
      <c r="M11" s="12">
        <v>2.68</v>
      </c>
      <c r="N11" s="12">
        <v>2.6880000000000002</v>
      </c>
      <c r="O11" s="12">
        <f t="shared" si="3"/>
        <v>2.6840000000000002</v>
      </c>
      <c r="P11" s="13">
        <v>33</v>
      </c>
      <c r="Q11" s="13">
        <v>40</v>
      </c>
      <c r="R11" s="13">
        <f t="shared" si="4"/>
        <v>36.5</v>
      </c>
      <c r="S11" s="14">
        <v>1.28</v>
      </c>
      <c r="T11" s="11">
        <v>12</v>
      </c>
      <c r="U11" s="14">
        <f t="shared" si="5"/>
        <v>15.36</v>
      </c>
      <c r="W11" s="32">
        <f t="shared" si="14"/>
        <v>350</v>
      </c>
      <c r="X11" s="33">
        <v>2.7160000000000002</v>
      </c>
      <c r="Y11" s="33">
        <v>2.718</v>
      </c>
      <c r="Z11" s="33">
        <f t="shared" si="6"/>
        <v>2.7170000000000001</v>
      </c>
      <c r="AA11" s="34">
        <v>42</v>
      </c>
      <c r="AB11" s="34">
        <v>47</v>
      </c>
      <c r="AC11" s="34">
        <f t="shared" si="7"/>
        <v>44.5</v>
      </c>
      <c r="AD11" s="35">
        <v>1.52</v>
      </c>
      <c r="AE11" s="32">
        <v>12</v>
      </c>
      <c r="AF11" s="35">
        <f t="shared" si="8"/>
        <v>18.240000000000002</v>
      </c>
      <c r="AH11" s="32">
        <f t="shared" si="15"/>
        <v>350</v>
      </c>
      <c r="AI11" s="33">
        <v>2.7160000000000002</v>
      </c>
      <c r="AJ11" s="33">
        <v>2.718</v>
      </c>
      <c r="AK11" s="33">
        <f t="shared" si="9"/>
        <v>2.7170000000000001</v>
      </c>
      <c r="AL11" s="34">
        <v>42</v>
      </c>
      <c r="AM11" s="34">
        <v>47</v>
      </c>
      <c r="AN11" s="34">
        <f t="shared" si="10"/>
        <v>44.5</v>
      </c>
      <c r="AO11" s="35">
        <v>1.52</v>
      </c>
      <c r="AP11" s="32">
        <v>12</v>
      </c>
      <c r="AQ11" s="37">
        <f t="shared" si="11"/>
        <v>18.240000000000002</v>
      </c>
    </row>
    <row r="12" spans="1:43" x14ac:dyDescent="0.3">
      <c r="A12" s="11">
        <f t="shared" si="12"/>
        <v>400</v>
      </c>
      <c r="B12" s="12">
        <v>3.048</v>
      </c>
      <c r="C12" s="12">
        <v>3.052</v>
      </c>
      <c r="D12" s="12">
        <f t="shared" si="0"/>
        <v>3.05</v>
      </c>
      <c r="E12" s="13">
        <v>111</v>
      </c>
      <c r="F12" s="13">
        <v>118</v>
      </c>
      <c r="G12" s="13">
        <f t="shared" si="1"/>
        <v>114.5</v>
      </c>
      <c r="H12" s="14">
        <v>4.38</v>
      </c>
      <c r="I12" s="11">
        <v>24</v>
      </c>
      <c r="J12" s="14">
        <f t="shared" si="2"/>
        <v>105.12</v>
      </c>
      <c r="L12" s="11">
        <f t="shared" si="13"/>
        <v>400</v>
      </c>
      <c r="M12" s="12">
        <v>2.7149999999999999</v>
      </c>
      <c r="N12" s="12">
        <v>2.72</v>
      </c>
      <c r="O12" s="12">
        <f t="shared" si="3"/>
        <v>2.7175000000000002</v>
      </c>
      <c r="P12" s="13">
        <v>36</v>
      </c>
      <c r="Q12" s="13">
        <v>44</v>
      </c>
      <c r="R12" s="13">
        <f t="shared" si="4"/>
        <v>40</v>
      </c>
      <c r="S12" s="14">
        <v>1.72</v>
      </c>
      <c r="T12" s="11">
        <v>12</v>
      </c>
      <c r="U12" s="14">
        <f t="shared" si="5"/>
        <v>20.64</v>
      </c>
      <c r="W12" s="32">
        <f t="shared" si="14"/>
        <v>400</v>
      </c>
      <c r="X12" s="33">
        <v>2.7530000000000001</v>
      </c>
      <c r="Y12" s="33">
        <v>2.7559999999999998</v>
      </c>
      <c r="Z12" s="33">
        <f t="shared" si="6"/>
        <v>2.7545000000000002</v>
      </c>
      <c r="AA12" s="34">
        <v>48</v>
      </c>
      <c r="AB12" s="34">
        <v>54</v>
      </c>
      <c r="AC12" s="34">
        <f t="shared" si="7"/>
        <v>51</v>
      </c>
      <c r="AD12" s="35">
        <v>2.06</v>
      </c>
      <c r="AE12" s="32">
        <v>12</v>
      </c>
      <c r="AF12" s="35">
        <f t="shared" si="8"/>
        <v>24.72</v>
      </c>
      <c r="AH12" s="32">
        <f t="shared" si="15"/>
        <v>400</v>
      </c>
      <c r="AI12" s="33">
        <v>2.7530000000000001</v>
      </c>
      <c r="AJ12" s="33">
        <v>2.7559999999999998</v>
      </c>
      <c r="AK12" s="33">
        <f t="shared" si="9"/>
        <v>2.7545000000000002</v>
      </c>
      <c r="AL12" s="34">
        <v>48</v>
      </c>
      <c r="AM12" s="34">
        <v>54</v>
      </c>
      <c r="AN12" s="34">
        <f t="shared" si="10"/>
        <v>51</v>
      </c>
      <c r="AO12" s="35">
        <v>2.06</v>
      </c>
      <c r="AP12" s="32">
        <v>12</v>
      </c>
      <c r="AQ12" s="37">
        <f t="shared" si="11"/>
        <v>24.72</v>
      </c>
    </row>
    <row r="13" spans="1:43" x14ac:dyDescent="0.3">
      <c r="A13" s="11">
        <f t="shared" si="12"/>
        <v>450</v>
      </c>
      <c r="B13" s="12">
        <v>3.141</v>
      </c>
      <c r="C13" s="12">
        <v>3.1440000000000001</v>
      </c>
      <c r="D13" s="12">
        <f t="shared" si="0"/>
        <v>3.1425000000000001</v>
      </c>
      <c r="E13" s="13">
        <v>124</v>
      </c>
      <c r="F13" s="13">
        <v>131</v>
      </c>
      <c r="G13" s="13">
        <f t="shared" si="1"/>
        <v>127.5</v>
      </c>
      <c r="H13" s="14">
        <v>5.74</v>
      </c>
      <c r="I13" s="11">
        <v>24</v>
      </c>
      <c r="J13" s="14">
        <f t="shared" si="2"/>
        <v>137.76</v>
      </c>
      <c r="L13" s="11">
        <f t="shared" si="13"/>
        <v>450</v>
      </c>
      <c r="M13" s="12">
        <v>2.7509999999999999</v>
      </c>
      <c r="N13" s="12">
        <v>2.72</v>
      </c>
      <c r="O13" s="12">
        <f t="shared" si="3"/>
        <v>2.7355</v>
      </c>
      <c r="P13" s="13">
        <v>45</v>
      </c>
      <c r="Q13" s="13">
        <v>53</v>
      </c>
      <c r="R13" s="13">
        <f t="shared" si="4"/>
        <v>49</v>
      </c>
      <c r="S13" s="14">
        <v>2.27</v>
      </c>
      <c r="T13" s="11">
        <v>12</v>
      </c>
      <c r="U13" s="14">
        <f t="shared" si="5"/>
        <v>27.240000000000002</v>
      </c>
      <c r="W13" s="32">
        <f t="shared" si="14"/>
        <v>450</v>
      </c>
      <c r="X13" s="33">
        <v>2.7879999999999998</v>
      </c>
      <c r="Y13" s="33">
        <v>2.79</v>
      </c>
      <c r="Z13" s="33">
        <f t="shared" si="6"/>
        <v>2.7889999999999997</v>
      </c>
      <c r="AA13" s="34">
        <v>53</v>
      </c>
      <c r="AB13" s="34">
        <v>62</v>
      </c>
      <c r="AC13" s="34">
        <f t="shared" si="7"/>
        <v>57.5</v>
      </c>
      <c r="AD13" s="35">
        <v>2.61</v>
      </c>
      <c r="AE13" s="32">
        <v>12</v>
      </c>
      <c r="AF13" s="35">
        <f t="shared" si="8"/>
        <v>31.32</v>
      </c>
      <c r="AH13" s="32">
        <f t="shared" si="15"/>
        <v>450</v>
      </c>
      <c r="AI13" s="33">
        <v>2.7879999999999998</v>
      </c>
      <c r="AJ13" s="33">
        <v>2.79</v>
      </c>
      <c r="AK13" s="33">
        <f t="shared" si="9"/>
        <v>2.7889999999999997</v>
      </c>
      <c r="AL13" s="34">
        <v>53</v>
      </c>
      <c r="AM13" s="34">
        <v>62</v>
      </c>
      <c r="AN13" s="34">
        <f t="shared" si="10"/>
        <v>57.5</v>
      </c>
      <c r="AO13" s="35">
        <v>2.61</v>
      </c>
      <c r="AP13" s="32">
        <v>12</v>
      </c>
      <c r="AQ13" s="37">
        <f t="shared" si="11"/>
        <v>31.32</v>
      </c>
    </row>
    <row r="14" spans="1:43" x14ac:dyDescent="0.3">
      <c r="A14" s="11">
        <f t="shared" si="12"/>
        <v>500</v>
      </c>
      <c r="B14" s="12">
        <v>3.2330000000000001</v>
      </c>
      <c r="C14" s="12">
        <v>3.238</v>
      </c>
      <c r="D14" s="12">
        <f t="shared" si="0"/>
        <v>3.2355</v>
      </c>
      <c r="E14" s="13">
        <v>144</v>
      </c>
      <c r="F14" s="13">
        <v>157</v>
      </c>
      <c r="G14" s="13">
        <f t="shared" si="1"/>
        <v>150.5</v>
      </c>
      <c r="H14" s="14">
        <v>7.32</v>
      </c>
      <c r="I14" s="11">
        <v>24</v>
      </c>
      <c r="J14" s="14">
        <f t="shared" si="2"/>
        <v>175.68</v>
      </c>
      <c r="L14" s="11">
        <f t="shared" si="13"/>
        <v>500</v>
      </c>
      <c r="M14" s="12">
        <v>2.786</v>
      </c>
      <c r="N14" s="12">
        <v>2.79</v>
      </c>
      <c r="O14" s="12">
        <f t="shared" si="3"/>
        <v>2.7880000000000003</v>
      </c>
      <c r="P14" s="13">
        <v>55</v>
      </c>
      <c r="Q14" s="13">
        <v>64</v>
      </c>
      <c r="R14" s="13">
        <f t="shared" si="4"/>
        <v>59.5</v>
      </c>
      <c r="S14" s="14">
        <v>2.86</v>
      </c>
      <c r="T14" s="11">
        <v>12</v>
      </c>
      <c r="U14" s="14">
        <f t="shared" si="5"/>
        <v>34.32</v>
      </c>
      <c r="W14" s="32">
        <f t="shared" si="14"/>
        <v>500</v>
      </c>
      <c r="X14" s="33">
        <v>2.8250000000000002</v>
      </c>
      <c r="Y14" s="33">
        <v>2.8279999999999998</v>
      </c>
      <c r="Z14" s="33">
        <f t="shared" si="6"/>
        <v>2.8265000000000002</v>
      </c>
      <c r="AA14" s="34">
        <v>59</v>
      </c>
      <c r="AB14" s="34">
        <v>67</v>
      </c>
      <c r="AC14" s="34">
        <f t="shared" si="7"/>
        <v>63</v>
      </c>
      <c r="AD14" s="35">
        <v>3.24</v>
      </c>
      <c r="AE14" s="32">
        <v>12</v>
      </c>
      <c r="AF14" s="35">
        <f t="shared" si="8"/>
        <v>38.880000000000003</v>
      </c>
      <c r="AH14" s="32">
        <f t="shared" si="15"/>
        <v>500</v>
      </c>
      <c r="AI14" s="33">
        <v>2.8250000000000002</v>
      </c>
      <c r="AJ14" s="33">
        <v>2.8279999999999998</v>
      </c>
      <c r="AK14" s="33">
        <f t="shared" si="9"/>
        <v>2.8265000000000002</v>
      </c>
      <c r="AL14" s="34">
        <v>59</v>
      </c>
      <c r="AM14" s="34">
        <v>67</v>
      </c>
      <c r="AN14" s="34">
        <f t="shared" si="10"/>
        <v>63</v>
      </c>
      <c r="AO14" s="35">
        <v>3.24</v>
      </c>
      <c r="AP14" s="32">
        <v>12</v>
      </c>
      <c r="AQ14" s="37">
        <f t="shared" si="11"/>
        <v>38.880000000000003</v>
      </c>
    </row>
    <row r="15" spans="1:43" x14ac:dyDescent="0.3">
      <c r="A15" s="11">
        <f t="shared" si="12"/>
        <v>550</v>
      </c>
      <c r="B15" s="12">
        <v>3.33</v>
      </c>
      <c r="C15" s="12">
        <v>3.3330000000000002</v>
      </c>
      <c r="D15" s="12">
        <f t="shared" si="0"/>
        <v>3.3315000000000001</v>
      </c>
      <c r="E15" s="13">
        <v>157</v>
      </c>
      <c r="F15" s="13">
        <v>164</v>
      </c>
      <c r="G15" s="13">
        <f t="shared" si="1"/>
        <v>160.5</v>
      </c>
      <c r="H15" s="14">
        <v>9.1</v>
      </c>
      <c r="I15" s="11">
        <v>24</v>
      </c>
      <c r="J15" s="14">
        <f t="shared" si="2"/>
        <v>218.39999999999998</v>
      </c>
      <c r="L15" s="11">
        <f t="shared" si="13"/>
        <v>550</v>
      </c>
      <c r="M15" s="12">
        <v>2.8319999999999999</v>
      </c>
      <c r="N15" s="12">
        <v>2.8380000000000001</v>
      </c>
      <c r="O15" s="12">
        <f t="shared" si="3"/>
        <v>2.835</v>
      </c>
      <c r="P15" s="13">
        <v>59</v>
      </c>
      <c r="Q15" s="13">
        <v>70</v>
      </c>
      <c r="R15" s="13">
        <f t="shared" si="4"/>
        <v>64.5</v>
      </c>
      <c r="S15" s="14">
        <v>3.56</v>
      </c>
      <c r="T15" s="11">
        <v>12</v>
      </c>
      <c r="U15" s="14">
        <f t="shared" si="5"/>
        <v>42.72</v>
      </c>
      <c r="W15" s="32">
        <f t="shared" si="14"/>
        <v>550</v>
      </c>
      <c r="X15" s="33">
        <v>2.8610000000000002</v>
      </c>
      <c r="Y15" s="33">
        <v>2.8660000000000001</v>
      </c>
      <c r="Z15" s="33">
        <f t="shared" si="6"/>
        <v>2.8635000000000002</v>
      </c>
      <c r="AA15" s="34">
        <v>65</v>
      </c>
      <c r="AB15" s="34">
        <v>79</v>
      </c>
      <c r="AC15" s="34">
        <f t="shared" si="7"/>
        <v>72</v>
      </c>
      <c r="AD15" s="35">
        <v>3.98</v>
      </c>
      <c r="AE15" s="32">
        <v>12</v>
      </c>
      <c r="AF15" s="35">
        <f t="shared" si="8"/>
        <v>47.76</v>
      </c>
      <c r="AH15" s="32">
        <f t="shared" si="15"/>
        <v>550</v>
      </c>
      <c r="AI15" s="33">
        <v>2.8610000000000002</v>
      </c>
      <c r="AJ15" s="33">
        <v>2.8660000000000001</v>
      </c>
      <c r="AK15" s="33">
        <f t="shared" si="9"/>
        <v>2.8635000000000002</v>
      </c>
      <c r="AL15" s="34">
        <v>65</v>
      </c>
      <c r="AM15" s="34">
        <v>79</v>
      </c>
      <c r="AN15" s="34">
        <f t="shared" si="10"/>
        <v>72</v>
      </c>
      <c r="AO15" s="35">
        <v>3.98</v>
      </c>
      <c r="AP15" s="32">
        <v>12</v>
      </c>
      <c r="AQ15" s="37">
        <f t="shared" si="11"/>
        <v>47.76</v>
      </c>
    </row>
    <row r="16" spans="1:43" x14ac:dyDescent="0.3">
      <c r="A16" s="16">
        <f t="shared" si="12"/>
        <v>600</v>
      </c>
      <c r="B16" s="17">
        <v>3.4249999999999998</v>
      </c>
      <c r="C16" s="17">
        <v>3.427</v>
      </c>
      <c r="D16" s="17">
        <f t="shared" si="0"/>
        <v>3.4260000000000002</v>
      </c>
      <c r="E16" s="18">
        <v>183</v>
      </c>
      <c r="F16" s="18">
        <v>194</v>
      </c>
      <c r="G16" s="18">
        <f t="shared" si="1"/>
        <v>188.5</v>
      </c>
      <c r="H16" s="19">
        <v>11</v>
      </c>
      <c r="I16" s="16">
        <v>24</v>
      </c>
      <c r="J16" s="19">
        <f t="shared" si="2"/>
        <v>264</v>
      </c>
      <c r="L16" s="11">
        <f t="shared" si="13"/>
        <v>600</v>
      </c>
      <c r="M16" s="12">
        <v>2.875</v>
      </c>
      <c r="N16" s="12">
        <v>2.8780000000000001</v>
      </c>
      <c r="O16" s="12">
        <f t="shared" si="3"/>
        <v>2.8765000000000001</v>
      </c>
      <c r="P16" s="13">
        <v>63</v>
      </c>
      <c r="Q16" s="13">
        <v>72</v>
      </c>
      <c r="R16" s="13">
        <f t="shared" si="4"/>
        <v>67.5</v>
      </c>
      <c r="S16" s="14">
        <v>4.43</v>
      </c>
      <c r="T16" s="11">
        <v>12</v>
      </c>
      <c r="U16" s="14">
        <f t="shared" si="5"/>
        <v>53.16</v>
      </c>
      <c r="W16" s="32">
        <f t="shared" si="14"/>
        <v>600</v>
      </c>
      <c r="X16" s="33">
        <v>2.9009999999999998</v>
      </c>
      <c r="Y16" s="33">
        <v>2.9049999999999998</v>
      </c>
      <c r="Z16" s="33">
        <f t="shared" si="6"/>
        <v>2.9029999999999996</v>
      </c>
      <c r="AA16" s="34">
        <v>79</v>
      </c>
      <c r="AB16" s="34">
        <v>88</v>
      </c>
      <c r="AC16" s="34">
        <f t="shared" si="7"/>
        <v>83.5</v>
      </c>
      <c r="AD16" s="35">
        <v>4.8</v>
      </c>
      <c r="AE16" s="32">
        <v>12</v>
      </c>
      <c r="AF16" s="35">
        <f t="shared" si="8"/>
        <v>57.599999999999994</v>
      </c>
      <c r="AH16" s="32">
        <f t="shared" si="15"/>
        <v>600</v>
      </c>
      <c r="AI16" s="33">
        <v>2.9009999999999998</v>
      </c>
      <c r="AJ16" s="33">
        <v>2.9049999999999998</v>
      </c>
      <c r="AK16" s="33">
        <f t="shared" si="9"/>
        <v>2.9029999999999996</v>
      </c>
      <c r="AL16" s="34">
        <v>79</v>
      </c>
      <c r="AM16" s="34">
        <v>88</v>
      </c>
      <c r="AN16" s="34">
        <f t="shared" si="10"/>
        <v>83.5</v>
      </c>
      <c r="AO16" s="35">
        <v>4.8</v>
      </c>
      <c r="AP16" s="32">
        <v>12</v>
      </c>
      <c r="AQ16" s="37">
        <f t="shared" si="11"/>
        <v>57.599999999999994</v>
      </c>
    </row>
    <row r="17" spans="1:43" x14ac:dyDescent="0.3">
      <c r="A17" s="16">
        <f t="shared" si="12"/>
        <v>650</v>
      </c>
      <c r="B17" s="17">
        <v>3.52</v>
      </c>
      <c r="C17" s="17">
        <v>3.5230000000000001</v>
      </c>
      <c r="D17" s="17">
        <f t="shared" si="0"/>
        <v>3.5215000000000001</v>
      </c>
      <c r="E17" s="18">
        <v>201</v>
      </c>
      <c r="F17" s="18">
        <v>209</v>
      </c>
      <c r="G17" s="18">
        <f t="shared" si="1"/>
        <v>205</v>
      </c>
      <c r="H17" s="19">
        <v>13.14</v>
      </c>
      <c r="I17" s="16">
        <v>24</v>
      </c>
      <c r="J17" s="19">
        <f t="shared" si="2"/>
        <v>315.36</v>
      </c>
      <c r="L17" s="11">
        <f t="shared" si="13"/>
        <v>650</v>
      </c>
      <c r="M17" s="12">
        <v>2.919</v>
      </c>
      <c r="N17" s="12">
        <v>2.9220000000000002</v>
      </c>
      <c r="O17" s="12">
        <f t="shared" si="3"/>
        <v>2.9205000000000001</v>
      </c>
      <c r="P17" s="13">
        <v>75</v>
      </c>
      <c r="Q17" s="13">
        <v>84</v>
      </c>
      <c r="R17" s="13">
        <f t="shared" si="4"/>
        <v>79.5</v>
      </c>
      <c r="S17" s="14">
        <v>5.33</v>
      </c>
      <c r="T17" s="11">
        <v>12</v>
      </c>
      <c r="U17" s="14">
        <f t="shared" si="5"/>
        <v>63.96</v>
      </c>
      <c r="W17" s="32">
        <f t="shared" si="14"/>
        <v>650</v>
      </c>
      <c r="X17" s="33">
        <v>2.9380000000000002</v>
      </c>
      <c r="Y17" s="33">
        <v>2.9409999999999998</v>
      </c>
      <c r="Z17" s="33">
        <f t="shared" si="6"/>
        <v>2.9394999999999998</v>
      </c>
      <c r="AA17" s="34">
        <v>83</v>
      </c>
      <c r="AB17" s="34">
        <v>91</v>
      </c>
      <c r="AC17" s="34">
        <f t="shared" si="7"/>
        <v>87</v>
      </c>
      <c r="AD17" s="35">
        <v>5.7</v>
      </c>
      <c r="AE17" s="32">
        <v>12</v>
      </c>
      <c r="AF17" s="35">
        <f t="shared" si="8"/>
        <v>68.400000000000006</v>
      </c>
      <c r="AH17" s="32">
        <f t="shared" si="15"/>
        <v>650</v>
      </c>
      <c r="AI17" s="33">
        <v>2.9380000000000002</v>
      </c>
      <c r="AJ17" s="33">
        <v>2.9409999999999998</v>
      </c>
      <c r="AK17" s="33">
        <f t="shared" si="9"/>
        <v>2.9394999999999998</v>
      </c>
      <c r="AL17" s="34">
        <v>83</v>
      </c>
      <c r="AM17" s="34">
        <v>91</v>
      </c>
      <c r="AN17" s="34">
        <f t="shared" si="10"/>
        <v>87</v>
      </c>
      <c r="AO17" s="35">
        <v>5.7</v>
      </c>
      <c r="AP17" s="32">
        <v>12</v>
      </c>
      <c r="AQ17" s="37">
        <f t="shared" si="11"/>
        <v>68.400000000000006</v>
      </c>
    </row>
    <row r="18" spans="1:43" x14ac:dyDescent="0.3">
      <c r="A18" s="16">
        <f t="shared" si="12"/>
        <v>700</v>
      </c>
      <c r="B18" s="17">
        <v>3.6160000000000001</v>
      </c>
      <c r="C18" s="17">
        <v>3.6190000000000002</v>
      </c>
      <c r="D18" s="17">
        <f t="shared" si="0"/>
        <v>3.6175000000000002</v>
      </c>
      <c r="E18" s="18">
        <v>216</v>
      </c>
      <c r="F18" s="18">
        <v>229</v>
      </c>
      <c r="G18" s="18">
        <f t="shared" si="1"/>
        <v>222.5</v>
      </c>
      <c r="H18" s="19">
        <v>15.43</v>
      </c>
      <c r="I18" s="16">
        <v>24</v>
      </c>
      <c r="J18" s="19">
        <f t="shared" si="2"/>
        <v>370.32</v>
      </c>
      <c r="L18" s="24">
        <f t="shared" si="13"/>
        <v>700</v>
      </c>
      <c r="M18" s="25">
        <v>2.9430000000000001</v>
      </c>
      <c r="N18" s="25">
        <v>2.95</v>
      </c>
      <c r="O18" s="25">
        <f t="shared" si="3"/>
        <v>2.9465000000000003</v>
      </c>
      <c r="P18" s="26">
        <v>85</v>
      </c>
      <c r="Q18" s="26">
        <v>96</v>
      </c>
      <c r="R18" s="26">
        <f t="shared" si="4"/>
        <v>90.5</v>
      </c>
      <c r="S18" s="27">
        <v>6.12</v>
      </c>
      <c r="T18" s="24">
        <v>12</v>
      </c>
      <c r="U18" s="27">
        <f t="shared" si="5"/>
        <v>73.44</v>
      </c>
      <c r="W18" s="24">
        <f t="shared" si="14"/>
        <v>700</v>
      </c>
      <c r="X18" s="25">
        <v>2.9889999999999999</v>
      </c>
      <c r="Y18" s="25">
        <v>2.996</v>
      </c>
      <c r="Z18" s="25">
        <f t="shared" si="6"/>
        <v>2.9924999999999997</v>
      </c>
      <c r="AA18" s="26">
        <v>98</v>
      </c>
      <c r="AB18" s="26">
        <v>113</v>
      </c>
      <c r="AC18" s="26">
        <f t="shared" si="7"/>
        <v>105.5</v>
      </c>
      <c r="AD18" s="27">
        <v>7.08</v>
      </c>
      <c r="AE18" s="24">
        <v>12</v>
      </c>
      <c r="AF18" s="27">
        <f t="shared" si="8"/>
        <v>84.960000000000008</v>
      </c>
      <c r="AH18" s="32">
        <f t="shared" si="15"/>
        <v>700</v>
      </c>
      <c r="AI18" s="33">
        <v>2.992</v>
      </c>
      <c r="AJ18" s="33">
        <v>2.9969999999999999</v>
      </c>
      <c r="AK18" s="33">
        <f t="shared" si="9"/>
        <v>2.9944999999999999</v>
      </c>
      <c r="AL18" s="34">
        <v>91</v>
      </c>
      <c r="AM18" s="34">
        <v>92</v>
      </c>
      <c r="AN18" s="34">
        <f t="shared" si="10"/>
        <v>91.5</v>
      </c>
      <c r="AO18" s="35">
        <v>6.77</v>
      </c>
      <c r="AP18" s="32">
        <v>12.75</v>
      </c>
      <c r="AQ18" s="37">
        <f t="shared" si="11"/>
        <v>86.317499999999995</v>
      </c>
    </row>
    <row r="19" spans="1:43" x14ac:dyDescent="0.3">
      <c r="A19" s="16">
        <f t="shared" si="12"/>
        <v>750</v>
      </c>
      <c r="B19" s="17">
        <v>3.706</v>
      </c>
      <c r="C19" s="17">
        <v>3.7090000000000001</v>
      </c>
      <c r="D19" s="17">
        <f t="shared" si="0"/>
        <v>3.7075</v>
      </c>
      <c r="E19" s="18">
        <v>234</v>
      </c>
      <c r="F19" s="18">
        <v>246</v>
      </c>
      <c r="G19" s="18">
        <f t="shared" si="1"/>
        <v>240</v>
      </c>
      <c r="H19" s="19">
        <v>17.920000000000002</v>
      </c>
      <c r="I19" s="16">
        <v>24</v>
      </c>
      <c r="J19" s="19">
        <f t="shared" si="2"/>
        <v>430.08000000000004</v>
      </c>
      <c r="L19" s="24">
        <f t="shared" si="13"/>
        <v>750</v>
      </c>
      <c r="M19" s="25">
        <v>2.9870000000000001</v>
      </c>
      <c r="N19" s="25">
        <v>2.992</v>
      </c>
      <c r="O19" s="25">
        <f t="shared" si="3"/>
        <v>2.9895</v>
      </c>
      <c r="P19" s="26">
        <v>96</v>
      </c>
      <c r="Q19" s="26">
        <v>116</v>
      </c>
      <c r="R19" s="26">
        <f t="shared" si="4"/>
        <v>106</v>
      </c>
      <c r="S19" s="27">
        <v>7.25</v>
      </c>
      <c r="T19" s="24">
        <v>12</v>
      </c>
      <c r="U19" s="27">
        <f t="shared" si="5"/>
        <v>87</v>
      </c>
      <c r="W19" s="24">
        <f t="shared" si="14"/>
        <v>750</v>
      </c>
      <c r="X19" s="25">
        <v>3.0139999999999998</v>
      </c>
      <c r="Y19" s="25">
        <v>3.0219999999999998</v>
      </c>
      <c r="Z19" s="25">
        <f t="shared" si="6"/>
        <v>3.0179999999999998</v>
      </c>
      <c r="AA19" s="26">
        <v>109</v>
      </c>
      <c r="AB19" s="26">
        <v>118</v>
      </c>
      <c r="AC19" s="26">
        <f t="shared" si="7"/>
        <v>113.5</v>
      </c>
      <c r="AD19" s="27">
        <v>7.96</v>
      </c>
      <c r="AE19" s="24">
        <v>12</v>
      </c>
      <c r="AF19" s="27">
        <f t="shared" si="8"/>
        <v>95.52</v>
      </c>
      <c r="AH19" s="32">
        <f t="shared" si="15"/>
        <v>750</v>
      </c>
      <c r="AI19" s="33">
        <v>3.052</v>
      </c>
      <c r="AJ19" s="33">
        <v>3.056</v>
      </c>
      <c r="AK19" s="33">
        <f t="shared" si="9"/>
        <v>3.0540000000000003</v>
      </c>
      <c r="AL19" s="34">
        <v>108</v>
      </c>
      <c r="AM19" s="34">
        <v>115</v>
      </c>
      <c r="AN19" s="34">
        <f t="shared" si="10"/>
        <v>111.5</v>
      </c>
      <c r="AO19" s="35">
        <v>8.16</v>
      </c>
      <c r="AP19" s="32">
        <v>12.99</v>
      </c>
      <c r="AQ19" s="37">
        <f t="shared" si="11"/>
        <v>105.9984</v>
      </c>
    </row>
    <row r="20" spans="1:43" x14ac:dyDescent="0.3">
      <c r="A20" s="16">
        <f t="shared" si="12"/>
        <v>800</v>
      </c>
      <c r="B20" s="17">
        <v>3.7930000000000001</v>
      </c>
      <c r="C20" s="17">
        <v>3.7949999999999999</v>
      </c>
      <c r="D20" s="17">
        <f t="shared" si="0"/>
        <v>3.794</v>
      </c>
      <c r="E20" s="18">
        <v>259</v>
      </c>
      <c r="F20" s="18">
        <v>269</v>
      </c>
      <c r="G20" s="18">
        <f t="shared" si="1"/>
        <v>264</v>
      </c>
      <c r="H20" s="19">
        <v>20.5</v>
      </c>
      <c r="I20" s="16">
        <v>24</v>
      </c>
      <c r="J20" s="19">
        <f t="shared" si="2"/>
        <v>492</v>
      </c>
      <c r="L20" s="24">
        <f t="shared" si="13"/>
        <v>800</v>
      </c>
      <c r="M20" s="25">
        <v>3.01</v>
      </c>
      <c r="N20" s="25">
        <v>3.0249999999999999</v>
      </c>
      <c r="O20" s="25">
        <f t="shared" si="3"/>
        <v>3.0175000000000001</v>
      </c>
      <c r="P20" s="26">
        <v>113</v>
      </c>
      <c r="Q20" s="26">
        <v>128</v>
      </c>
      <c r="R20" s="26">
        <f t="shared" si="4"/>
        <v>120.5</v>
      </c>
      <c r="S20" s="27">
        <v>8.18</v>
      </c>
      <c r="T20" s="24">
        <v>12</v>
      </c>
      <c r="U20" s="27">
        <f t="shared" si="5"/>
        <v>98.16</v>
      </c>
      <c r="W20" s="24">
        <f t="shared" si="14"/>
        <v>800</v>
      </c>
      <c r="X20" s="25">
        <v>3.0459999999999998</v>
      </c>
      <c r="Y20" s="25">
        <v>3.052</v>
      </c>
      <c r="Z20" s="25">
        <f t="shared" si="6"/>
        <v>3.0489999999999999</v>
      </c>
      <c r="AA20" s="26">
        <v>122</v>
      </c>
      <c r="AB20" s="26">
        <v>129</v>
      </c>
      <c r="AC20" s="26">
        <f t="shared" si="7"/>
        <v>125.5</v>
      </c>
      <c r="AD20" s="27">
        <v>8.66</v>
      </c>
      <c r="AE20" s="24">
        <v>12</v>
      </c>
      <c r="AF20" s="27">
        <f t="shared" si="8"/>
        <v>103.92</v>
      </c>
      <c r="AH20" s="32">
        <f t="shared" si="15"/>
        <v>800</v>
      </c>
      <c r="AI20" s="33">
        <v>3.14</v>
      </c>
      <c r="AJ20" s="33">
        <v>3.1440000000000001</v>
      </c>
      <c r="AK20" s="33">
        <f t="shared" si="9"/>
        <v>3.1420000000000003</v>
      </c>
      <c r="AL20" s="34">
        <v>122</v>
      </c>
      <c r="AM20" s="34">
        <v>128</v>
      </c>
      <c r="AN20" s="34">
        <f t="shared" si="10"/>
        <v>125</v>
      </c>
      <c r="AO20" s="35">
        <v>10.14</v>
      </c>
      <c r="AP20" s="32">
        <v>13.7</v>
      </c>
      <c r="AQ20" s="37">
        <f t="shared" si="11"/>
        <v>138.91800000000001</v>
      </c>
    </row>
    <row r="21" spans="1:43" x14ac:dyDescent="0.3">
      <c r="A21" s="16">
        <f t="shared" si="12"/>
        <v>850</v>
      </c>
      <c r="B21" s="17">
        <v>3.879</v>
      </c>
      <c r="C21" s="17">
        <v>3.8109999999999999</v>
      </c>
      <c r="D21" s="17">
        <f t="shared" si="0"/>
        <v>3.8449999999999998</v>
      </c>
      <c r="E21" s="18">
        <v>272</v>
      </c>
      <c r="F21" s="18">
        <v>289</v>
      </c>
      <c r="G21" s="18">
        <f t="shared" si="1"/>
        <v>280.5</v>
      </c>
      <c r="H21" s="19">
        <v>23.12</v>
      </c>
      <c r="I21" s="16">
        <v>24</v>
      </c>
      <c r="J21" s="19">
        <f t="shared" si="2"/>
        <v>554.88</v>
      </c>
      <c r="L21" s="20">
        <f t="shared" si="13"/>
        <v>850</v>
      </c>
      <c r="M21" s="21"/>
      <c r="N21" s="21"/>
      <c r="O21" s="21">
        <f t="shared" si="3"/>
        <v>0</v>
      </c>
      <c r="P21" s="22"/>
      <c r="Q21" s="22"/>
      <c r="R21" s="22">
        <f t="shared" si="4"/>
        <v>0</v>
      </c>
      <c r="S21" s="23"/>
      <c r="T21" s="20">
        <v>12</v>
      </c>
      <c r="U21" s="23">
        <f t="shared" si="5"/>
        <v>0</v>
      </c>
      <c r="W21" s="28">
        <f t="shared" si="14"/>
        <v>850</v>
      </c>
      <c r="X21" s="29"/>
      <c r="Y21" s="29"/>
      <c r="Z21" s="29">
        <f t="shared" si="6"/>
        <v>0</v>
      </c>
      <c r="AA21" s="30"/>
      <c r="AB21" s="30"/>
      <c r="AC21" s="30">
        <f t="shared" si="7"/>
        <v>0</v>
      </c>
      <c r="AD21" s="31"/>
      <c r="AE21" s="28">
        <v>12</v>
      </c>
      <c r="AF21" s="31">
        <f t="shared" si="8"/>
        <v>0</v>
      </c>
      <c r="AH21" s="32">
        <f t="shared" si="15"/>
        <v>850</v>
      </c>
      <c r="AI21" s="33">
        <v>3.194</v>
      </c>
      <c r="AJ21" s="33">
        <v>3.2</v>
      </c>
      <c r="AK21" s="33">
        <f t="shared" si="9"/>
        <v>3.1970000000000001</v>
      </c>
      <c r="AL21" s="34">
        <v>130</v>
      </c>
      <c r="AM21" s="34">
        <v>140</v>
      </c>
      <c r="AN21" s="34">
        <f t="shared" si="10"/>
        <v>135</v>
      </c>
      <c r="AO21" s="35">
        <v>11.68</v>
      </c>
      <c r="AP21" s="32">
        <v>13.7</v>
      </c>
      <c r="AQ21" s="37">
        <f t="shared" si="11"/>
        <v>160.01599999999999</v>
      </c>
    </row>
    <row r="22" spans="1:43" x14ac:dyDescent="0.3">
      <c r="A22" s="3">
        <f t="shared" si="12"/>
        <v>900</v>
      </c>
      <c r="B22" s="5"/>
      <c r="C22" s="5"/>
      <c r="D22" s="5">
        <f t="shared" si="0"/>
        <v>0</v>
      </c>
      <c r="E22" s="15"/>
      <c r="F22" s="15"/>
      <c r="G22" s="15">
        <f t="shared" si="1"/>
        <v>0</v>
      </c>
      <c r="H22" s="4"/>
      <c r="I22" s="3"/>
      <c r="J22" s="3"/>
      <c r="L22" s="3">
        <f t="shared" si="13"/>
        <v>900</v>
      </c>
      <c r="M22" s="5"/>
      <c r="N22" s="5"/>
      <c r="O22" s="5">
        <f t="shared" si="3"/>
        <v>0</v>
      </c>
      <c r="P22" s="15"/>
      <c r="Q22" s="15"/>
      <c r="R22" s="15">
        <f t="shared" si="4"/>
        <v>0</v>
      </c>
      <c r="S22" s="4"/>
      <c r="T22" s="3"/>
      <c r="U22" s="3"/>
      <c r="W22" s="28">
        <f t="shared" si="14"/>
        <v>900</v>
      </c>
      <c r="X22" s="29"/>
      <c r="Y22" s="29"/>
      <c r="Z22" s="29">
        <f t="shared" si="6"/>
        <v>0</v>
      </c>
      <c r="AA22" s="30"/>
      <c r="AB22" s="30"/>
      <c r="AC22" s="30">
        <f t="shared" si="7"/>
        <v>0</v>
      </c>
      <c r="AD22" s="31"/>
      <c r="AE22" s="28"/>
      <c r="AF22" s="28"/>
      <c r="AH22" s="32">
        <f t="shared" si="15"/>
        <v>900</v>
      </c>
      <c r="AI22" s="33">
        <v>3.2440000000000002</v>
      </c>
      <c r="AJ22" s="33">
        <v>3.2469999999999999</v>
      </c>
      <c r="AK22" s="33">
        <f t="shared" si="9"/>
        <v>3.2454999999999998</v>
      </c>
      <c r="AL22" s="34">
        <v>142</v>
      </c>
      <c r="AM22" s="34">
        <v>150</v>
      </c>
      <c r="AN22" s="34">
        <f t="shared" si="10"/>
        <v>146</v>
      </c>
      <c r="AO22" s="35">
        <v>13.25</v>
      </c>
      <c r="AP22" s="32">
        <v>13.7</v>
      </c>
      <c r="AQ22" s="37">
        <f t="shared" si="11"/>
        <v>181.52499999999998</v>
      </c>
    </row>
    <row r="23" spans="1:43" x14ac:dyDescent="0.3">
      <c r="A23" s="3">
        <f t="shared" si="12"/>
        <v>950</v>
      </c>
      <c r="B23" s="5"/>
      <c r="C23" s="5"/>
      <c r="D23" s="5">
        <f t="shared" si="0"/>
        <v>0</v>
      </c>
      <c r="E23" s="15"/>
      <c r="F23" s="15"/>
      <c r="G23" s="15">
        <f t="shared" si="1"/>
        <v>0</v>
      </c>
      <c r="H23" s="4"/>
      <c r="I23" s="3"/>
      <c r="J23" s="3"/>
      <c r="L23" s="3">
        <f t="shared" si="13"/>
        <v>950</v>
      </c>
      <c r="M23" s="5"/>
      <c r="N23" s="5"/>
      <c r="O23" s="5">
        <f t="shared" si="3"/>
        <v>0</v>
      </c>
      <c r="P23" s="15"/>
      <c r="Q23" s="15"/>
      <c r="R23" s="15">
        <f t="shared" si="4"/>
        <v>0</v>
      </c>
      <c r="S23" s="4"/>
      <c r="T23" s="3"/>
      <c r="U23" s="3"/>
      <c r="W23" s="28">
        <f t="shared" si="14"/>
        <v>950</v>
      </c>
      <c r="X23" s="29"/>
      <c r="Y23" s="29"/>
      <c r="Z23" s="29">
        <f t="shared" si="6"/>
        <v>0</v>
      </c>
      <c r="AA23" s="30"/>
      <c r="AB23" s="30"/>
      <c r="AC23" s="30">
        <f t="shared" si="7"/>
        <v>0</v>
      </c>
      <c r="AD23" s="31"/>
      <c r="AE23" s="28"/>
      <c r="AF23" s="28"/>
      <c r="AH23" s="32">
        <f t="shared" si="15"/>
        <v>950</v>
      </c>
      <c r="AI23" s="33">
        <v>3.2919999999999998</v>
      </c>
      <c r="AJ23" s="33">
        <v>3.2970000000000002</v>
      </c>
      <c r="AK23" s="33">
        <f t="shared" si="9"/>
        <v>3.2945000000000002</v>
      </c>
      <c r="AL23" s="34">
        <v>151</v>
      </c>
      <c r="AM23" s="34">
        <v>158</v>
      </c>
      <c r="AN23" s="34">
        <f t="shared" si="10"/>
        <v>154.5</v>
      </c>
      <c r="AO23" s="35">
        <v>14.9</v>
      </c>
      <c r="AP23" s="32">
        <v>13.7</v>
      </c>
      <c r="AQ23" s="37">
        <f t="shared" si="11"/>
        <v>204.13</v>
      </c>
    </row>
    <row r="24" spans="1:43" x14ac:dyDescent="0.3">
      <c r="A24" s="3">
        <f t="shared" si="12"/>
        <v>1000</v>
      </c>
      <c r="B24" s="5"/>
      <c r="C24" s="5"/>
      <c r="D24" s="5">
        <f t="shared" si="0"/>
        <v>0</v>
      </c>
      <c r="E24" s="15"/>
      <c r="F24" s="15"/>
      <c r="G24" s="15">
        <f t="shared" si="1"/>
        <v>0</v>
      </c>
      <c r="H24" s="4"/>
      <c r="I24" s="3"/>
      <c r="J24" s="3"/>
      <c r="L24" s="3">
        <f t="shared" si="13"/>
        <v>1000</v>
      </c>
      <c r="M24" s="5"/>
      <c r="N24" s="5"/>
      <c r="O24" s="5">
        <f t="shared" si="3"/>
        <v>0</v>
      </c>
      <c r="P24" s="15"/>
      <c r="Q24" s="15"/>
      <c r="R24" s="15">
        <f t="shared" si="4"/>
        <v>0</v>
      </c>
      <c r="S24" s="4"/>
      <c r="T24" s="3"/>
      <c r="U24" s="3"/>
      <c r="W24" s="28">
        <f t="shared" si="14"/>
        <v>1000</v>
      </c>
      <c r="X24" s="29"/>
      <c r="Y24" s="29"/>
      <c r="Z24" s="29">
        <f t="shared" si="6"/>
        <v>0</v>
      </c>
      <c r="AA24" s="30"/>
      <c r="AB24" s="30"/>
      <c r="AC24" s="30">
        <f t="shared" si="7"/>
        <v>0</v>
      </c>
      <c r="AD24" s="31"/>
      <c r="AE24" s="28"/>
      <c r="AF24" s="28"/>
      <c r="AH24" s="32">
        <f t="shared" si="15"/>
        <v>1000</v>
      </c>
      <c r="AI24" s="33">
        <v>3.339</v>
      </c>
      <c r="AJ24" s="33">
        <v>3.3439999999999999</v>
      </c>
      <c r="AK24" s="33">
        <f t="shared" si="9"/>
        <v>3.3414999999999999</v>
      </c>
      <c r="AL24" s="34">
        <v>168</v>
      </c>
      <c r="AM24" s="34">
        <v>178</v>
      </c>
      <c r="AN24" s="34">
        <f t="shared" si="10"/>
        <v>173</v>
      </c>
      <c r="AO24" s="35">
        <v>16.55</v>
      </c>
      <c r="AP24" s="32">
        <v>13.7</v>
      </c>
      <c r="AQ24" s="37">
        <f t="shared" si="11"/>
        <v>226.73499999999999</v>
      </c>
    </row>
    <row r="25" spans="1:43" x14ac:dyDescent="0.3">
      <c r="AH25" s="11">
        <v>1023</v>
      </c>
      <c r="AI25" s="11">
        <v>3.3660000000000001</v>
      </c>
      <c r="AJ25" s="11">
        <v>3.3740000000000001</v>
      </c>
      <c r="AK25" s="11">
        <f t="shared" si="9"/>
        <v>3.37</v>
      </c>
      <c r="AL25" s="11">
        <v>172</v>
      </c>
      <c r="AM25" s="11">
        <v>187</v>
      </c>
      <c r="AN25" s="13">
        <f t="shared" si="10"/>
        <v>179.5</v>
      </c>
      <c r="AO25" s="11">
        <v>17.559999999999999</v>
      </c>
      <c r="AP25" s="11">
        <v>13.7</v>
      </c>
      <c r="AQ25" s="14">
        <f t="shared" si="11"/>
        <v>240.57199999999997</v>
      </c>
    </row>
    <row r="27" spans="1:43" x14ac:dyDescent="0.3">
      <c r="A27" s="38" t="s">
        <v>37</v>
      </c>
      <c r="B27" s="39"/>
      <c r="C27" s="39"/>
      <c r="D27" s="39"/>
      <c r="E27" s="39"/>
      <c r="F27" s="39"/>
      <c r="G27" s="39"/>
      <c r="H27" s="40"/>
      <c r="L27" s="38" t="s">
        <v>37</v>
      </c>
      <c r="M27" s="39"/>
      <c r="N27" s="39"/>
      <c r="O27" s="39"/>
      <c r="P27" s="39"/>
      <c r="Q27" s="39"/>
      <c r="R27" s="39"/>
      <c r="S27" s="40"/>
      <c r="W27" s="38" t="s">
        <v>37</v>
      </c>
      <c r="X27" s="39"/>
      <c r="Y27" s="39"/>
      <c r="Z27" s="39"/>
      <c r="AA27" s="39"/>
      <c r="AB27" s="39"/>
      <c r="AC27" s="39"/>
      <c r="AD27" s="40"/>
      <c r="AH27" s="38" t="s">
        <v>37</v>
      </c>
      <c r="AI27" s="39"/>
      <c r="AJ27" s="39"/>
      <c r="AK27" s="39"/>
      <c r="AL27" s="39"/>
      <c r="AM27" s="39"/>
      <c r="AN27" s="39"/>
      <c r="AO27" s="40"/>
    </row>
  </sheetData>
  <mergeCells count="8">
    <mergeCell ref="AH2:AJ2"/>
    <mergeCell ref="AH27:AO27"/>
    <mergeCell ref="A27:H27"/>
    <mergeCell ref="L27:S27"/>
    <mergeCell ref="W27:AD27"/>
    <mergeCell ref="W2:Y2"/>
    <mergeCell ref="L2:N2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6"/>
  <sheetViews>
    <sheetView workbookViewId="0">
      <selection activeCell="O5" sqref="O5"/>
    </sheetView>
  </sheetViews>
  <sheetFormatPr defaultRowHeight="14.4" x14ac:dyDescent="0.3"/>
  <cols>
    <col min="15" max="15" width="10.33203125" customWidth="1"/>
  </cols>
  <sheetData>
    <row r="4" spans="1:15" x14ac:dyDescent="0.25">
      <c r="A4" t="s">
        <v>44</v>
      </c>
      <c r="B4" t="s">
        <v>45</v>
      </c>
      <c r="C4" t="s">
        <v>47</v>
      </c>
      <c r="E4" t="s">
        <v>48</v>
      </c>
      <c r="F4" t="s">
        <v>51</v>
      </c>
      <c r="G4" t="s">
        <v>30</v>
      </c>
      <c r="H4" t="s">
        <v>54</v>
      </c>
      <c r="I4" t="s">
        <v>55</v>
      </c>
      <c r="J4" t="s">
        <v>56</v>
      </c>
      <c r="O4" t="s">
        <v>58</v>
      </c>
    </row>
    <row r="5" spans="1:15" x14ac:dyDescent="0.25">
      <c r="A5" t="s">
        <v>43</v>
      </c>
      <c r="B5" t="s">
        <v>46</v>
      </c>
      <c r="C5" t="s">
        <v>50</v>
      </c>
      <c r="E5" t="s">
        <v>49</v>
      </c>
      <c r="F5" t="s">
        <v>50</v>
      </c>
      <c r="G5" t="s">
        <v>52</v>
      </c>
      <c r="H5" t="s">
        <v>53</v>
      </c>
      <c r="I5" t="s">
        <v>53</v>
      </c>
      <c r="J5" t="s">
        <v>53</v>
      </c>
      <c r="N5" t="s">
        <v>9</v>
      </c>
      <c r="O5" t="s">
        <v>57</v>
      </c>
    </row>
    <row r="6" spans="1:15" x14ac:dyDescent="0.25">
      <c r="A6">
        <v>24</v>
      </c>
      <c r="B6">
        <v>20</v>
      </c>
      <c r="C6" s="36">
        <v>2.5999999999999999E-2</v>
      </c>
      <c r="E6">
        <v>40</v>
      </c>
      <c r="F6" s="8">
        <f>C6*E6*2</f>
        <v>2.08</v>
      </c>
      <c r="G6">
        <v>5</v>
      </c>
      <c r="H6" s="8">
        <f>F6*G6</f>
        <v>10.4</v>
      </c>
      <c r="I6">
        <v>12</v>
      </c>
      <c r="J6" s="8">
        <f>I6-H6</f>
        <v>1.5999999999999996</v>
      </c>
      <c r="N6">
        <v>0</v>
      </c>
    </row>
    <row r="7" spans="1:15" x14ac:dyDescent="0.25">
      <c r="A7">
        <v>22</v>
      </c>
      <c r="B7">
        <v>25</v>
      </c>
      <c r="C7" s="36">
        <v>1.6E-2</v>
      </c>
      <c r="E7">
        <f>E6</f>
        <v>40</v>
      </c>
      <c r="F7" s="8">
        <f t="shared" ref="F7:F12" si="0">C7*E7*2</f>
        <v>1.28</v>
      </c>
      <c r="G7">
        <f>G6</f>
        <v>5</v>
      </c>
      <c r="H7" s="8">
        <f t="shared" ref="H7:H12" si="1">F7*G7</f>
        <v>6.4</v>
      </c>
      <c r="I7">
        <f>I6</f>
        <v>12</v>
      </c>
      <c r="J7" s="8">
        <f t="shared" ref="J7:J12" si="2">I7-H7</f>
        <v>5.6</v>
      </c>
      <c r="N7">
        <f>N6+50</f>
        <v>50</v>
      </c>
    </row>
    <row r="8" spans="1:15" x14ac:dyDescent="0.25">
      <c r="A8">
        <v>20</v>
      </c>
      <c r="B8">
        <v>32</v>
      </c>
      <c r="C8" s="36">
        <v>0.01</v>
      </c>
      <c r="E8">
        <f t="shared" ref="E8:E12" si="3">E7</f>
        <v>40</v>
      </c>
      <c r="F8" s="8">
        <f t="shared" si="0"/>
        <v>0.8</v>
      </c>
      <c r="G8">
        <f t="shared" ref="G8:G12" si="4">G7</f>
        <v>5</v>
      </c>
      <c r="H8" s="8">
        <f t="shared" si="1"/>
        <v>4</v>
      </c>
      <c r="I8">
        <f t="shared" ref="I8:I12" si="5">I7</f>
        <v>12</v>
      </c>
      <c r="J8" s="8">
        <f t="shared" si="2"/>
        <v>8</v>
      </c>
      <c r="N8">
        <f t="shared" ref="N8:N30" si="6">N7+50</f>
        <v>100</v>
      </c>
    </row>
    <row r="9" spans="1:15" x14ac:dyDescent="0.25">
      <c r="A9">
        <v>18</v>
      </c>
      <c r="B9">
        <v>40</v>
      </c>
      <c r="C9" s="36">
        <v>6.1999999999999998E-3</v>
      </c>
      <c r="E9">
        <f t="shared" si="3"/>
        <v>40</v>
      </c>
      <c r="F9" s="8">
        <f t="shared" si="0"/>
        <v>0.496</v>
      </c>
      <c r="G9">
        <f t="shared" si="4"/>
        <v>5</v>
      </c>
      <c r="H9" s="8">
        <f t="shared" si="1"/>
        <v>2.48</v>
      </c>
      <c r="I9">
        <f t="shared" si="5"/>
        <v>12</v>
      </c>
      <c r="J9" s="8">
        <f t="shared" si="2"/>
        <v>9.52</v>
      </c>
      <c r="N9">
        <f t="shared" si="6"/>
        <v>150</v>
      </c>
    </row>
    <row r="10" spans="1:15" x14ac:dyDescent="0.25">
      <c r="A10">
        <v>16</v>
      </c>
      <c r="B10">
        <v>50</v>
      </c>
      <c r="C10" s="36">
        <v>4.0000000000000001E-3</v>
      </c>
      <c r="E10">
        <f t="shared" si="3"/>
        <v>40</v>
      </c>
      <c r="F10" s="8">
        <f t="shared" si="0"/>
        <v>0.32</v>
      </c>
      <c r="G10">
        <f t="shared" si="4"/>
        <v>5</v>
      </c>
      <c r="H10" s="8">
        <f t="shared" si="1"/>
        <v>1.6</v>
      </c>
      <c r="I10">
        <f t="shared" si="5"/>
        <v>12</v>
      </c>
      <c r="J10" s="8">
        <f t="shared" si="2"/>
        <v>10.4</v>
      </c>
      <c r="N10">
        <f t="shared" si="6"/>
        <v>200</v>
      </c>
      <c r="O10">
        <v>5</v>
      </c>
    </row>
    <row r="11" spans="1:15" x14ac:dyDescent="0.25">
      <c r="A11">
        <v>14</v>
      </c>
      <c r="B11">
        <v>64</v>
      </c>
      <c r="C11" s="36">
        <v>2.5000000000000001E-3</v>
      </c>
      <c r="E11">
        <f t="shared" si="3"/>
        <v>40</v>
      </c>
      <c r="F11" s="8">
        <f t="shared" si="0"/>
        <v>0.2</v>
      </c>
      <c r="G11">
        <f t="shared" si="4"/>
        <v>5</v>
      </c>
      <c r="H11" s="8">
        <f t="shared" si="1"/>
        <v>1</v>
      </c>
      <c r="I11">
        <f t="shared" si="5"/>
        <v>12</v>
      </c>
      <c r="J11" s="8">
        <f t="shared" si="2"/>
        <v>11</v>
      </c>
      <c r="N11">
        <f t="shared" si="6"/>
        <v>250</v>
      </c>
    </row>
    <row r="12" spans="1:15" x14ac:dyDescent="0.25">
      <c r="A12">
        <v>12</v>
      </c>
      <c r="B12">
        <v>80</v>
      </c>
      <c r="C12" s="36">
        <v>1.6000000000000001E-3</v>
      </c>
      <c r="E12">
        <f t="shared" si="3"/>
        <v>40</v>
      </c>
      <c r="F12" s="8">
        <f t="shared" si="0"/>
        <v>0.128</v>
      </c>
      <c r="G12">
        <f t="shared" si="4"/>
        <v>5</v>
      </c>
      <c r="H12" s="8">
        <f t="shared" si="1"/>
        <v>0.64</v>
      </c>
      <c r="I12">
        <f t="shared" si="5"/>
        <v>12</v>
      </c>
      <c r="J12" s="8">
        <f t="shared" si="2"/>
        <v>11.36</v>
      </c>
      <c r="N12">
        <f t="shared" si="6"/>
        <v>300</v>
      </c>
      <c r="O12">
        <v>5.5</v>
      </c>
    </row>
    <row r="13" spans="1:15" x14ac:dyDescent="0.3">
      <c r="N13">
        <f t="shared" si="6"/>
        <v>350</v>
      </c>
    </row>
    <row r="14" spans="1:15" x14ac:dyDescent="0.3">
      <c r="N14">
        <f t="shared" si="6"/>
        <v>400</v>
      </c>
      <c r="O14">
        <v>6</v>
      </c>
    </row>
    <row r="15" spans="1:15" x14ac:dyDescent="0.3">
      <c r="N15">
        <f t="shared" si="6"/>
        <v>450</v>
      </c>
    </row>
    <row r="16" spans="1:15" x14ac:dyDescent="0.3">
      <c r="N16">
        <f t="shared" si="6"/>
        <v>500</v>
      </c>
    </row>
    <row r="17" spans="14:14" x14ac:dyDescent="0.3">
      <c r="N17">
        <f t="shared" si="6"/>
        <v>550</v>
      </c>
    </row>
    <row r="18" spans="14:14" x14ac:dyDescent="0.3">
      <c r="N18">
        <f t="shared" si="6"/>
        <v>600</v>
      </c>
    </row>
    <row r="19" spans="14:14" x14ac:dyDescent="0.3">
      <c r="N19">
        <f t="shared" si="6"/>
        <v>650</v>
      </c>
    </row>
    <row r="20" spans="14:14" x14ac:dyDescent="0.3">
      <c r="N20">
        <f t="shared" si="6"/>
        <v>700</v>
      </c>
    </row>
    <row r="21" spans="14:14" x14ac:dyDescent="0.3">
      <c r="N21">
        <f t="shared" si="6"/>
        <v>750</v>
      </c>
    </row>
    <row r="22" spans="14:14" x14ac:dyDescent="0.3">
      <c r="N22">
        <f t="shared" si="6"/>
        <v>800</v>
      </c>
    </row>
    <row r="23" spans="14:14" x14ac:dyDescent="0.3">
      <c r="N23">
        <f t="shared" si="6"/>
        <v>850</v>
      </c>
    </row>
    <row r="24" spans="14:14" x14ac:dyDescent="0.3">
      <c r="N24">
        <f t="shared" si="6"/>
        <v>900</v>
      </c>
    </row>
    <row r="25" spans="14:14" x14ac:dyDescent="0.3">
      <c r="N25">
        <f t="shared" si="6"/>
        <v>950</v>
      </c>
    </row>
    <row r="26" spans="14:14" x14ac:dyDescent="0.3">
      <c r="N26">
        <f t="shared" si="6"/>
        <v>1000</v>
      </c>
    </row>
  </sheetData>
  <pageMargins left="0.7" right="0.7" top="0.75" bottom="0.75" header="0.3" footer="0.3"/>
  <ignoredErrors>
    <ignoredError sqref="F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11</vt:i4>
      </vt:variant>
    </vt:vector>
  </HeadingPairs>
  <TitlesOfParts>
    <vt:vector size="18" baseType="lpstr">
      <vt:lpstr>As Measured</vt:lpstr>
      <vt:lpstr>In Order</vt:lpstr>
      <vt:lpstr>09-17-2014 Data</vt:lpstr>
      <vt:lpstr>Sheet1</vt:lpstr>
      <vt:lpstr>Jan 2015 Tests</vt:lpstr>
      <vt:lpstr>02-03-2015</vt:lpstr>
      <vt:lpstr>Sheet2</vt:lpstr>
      <vt:lpstr>Chart1</vt:lpstr>
      <vt:lpstr>Chart2</vt:lpstr>
      <vt:lpstr>Is vs RPM</vt:lpstr>
      <vt:lpstr>Is vs Current</vt:lpstr>
      <vt:lpstr>Chart3</vt:lpstr>
      <vt:lpstr>09-17-2014 Plot</vt:lpstr>
      <vt:lpstr>Jan 2015 Plot</vt:lpstr>
      <vt:lpstr>Jan 2015 Plot 2</vt:lpstr>
      <vt:lpstr>02-03 Current Plot</vt:lpstr>
      <vt:lpstr>02-03 Is Plot</vt:lpstr>
      <vt:lpstr>Trim Adj Plot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meteor</cp:lastModifiedBy>
  <cp:lastPrinted>2015-02-09T17:39:04Z</cp:lastPrinted>
  <dcterms:created xsi:type="dcterms:W3CDTF">2013-11-21T19:06:49Z</dcterms:created>
  <dcterms:modified xsi:type="dcterms:W3CDTF">2015-02-09T19:01:55Z</dcterms:modified>
</cp:coreProperties>
</file>