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1060" windowHeight="10848" activeTab="1"/>
  </bookViews>
  <sheets>
    <sheet name="Sheet1" sheetId="1" r:id="rId1"/>
    <sheet name="Sheet2" sheetId="2" r:id="rId2"/>
    <sheet name="5-5-2015 HMS Test" sheetId="3" r:id="rId3"/>
  </sheets>
  <calcPr calcId="145621"/>
</workbook>
</file>

<file path=xl/calcChain.xml><?xml version="1.0" encoding="utf-8"?>
<calcChain xmlns="http://schemas.openxmlformats.org/spreadsheetml/2006/main">
  <c r="E36" i="3" l="1"/>
  <c r="E33" i="3"/>
  <c r="E29" i="3"/>
  <c r="E25" i="3"/>
  <c r="E21" i="3"/>
  <c r="E16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R42" i="2" l="1"/>
  <c r="T42" i="2" s="1"/>
  <c r="D42" i="2"/>
  <c r="R41" i="2"/>
  <c r="T41" i="2" s="1"/>
  <c r="D41" i="2"/>
  <c r="R40" i="2"/>
  <c r="T40" i="2" s="1"/>
  <c r="D40" i="2"/>
  <c r="R39" i="2"/>
  <c r="T39" i="2" s="1"/>
  <c r="L39" i="2"/>
  <c r="F39" i="2"/>
  <c r="H39" i="2" s="1"/>
  <c r="J39" i="2" s="1"/>
  <c r="M39" i="2" s="1"/>
  <c r="D39" i="2"/>
  <c r="R38" i="2"/>
  <c r="T38" i="2" s="1"/>
  <c r="D38" i="2"/>
  <c r="D37" i="2"/>
  <c r="D36" i="2"/>
  <c r="L35" i="2"/>
  <c r="F35" i="2"/>
  <c r="H35" i="2" s="1"/>
  <c r="J35" i="2" s="1"/>
  <c r="D35" i="2"/>
  <c r="D34" i="2"/>
  <c r="D33" i="2"/>
  <c r="D32" i="2"/>
  <c r="L31" i="2"/>
  <c r="F31" i="2"/>
  <c r="H31" i="2" s="1"/>
  <c r="J31" i="2" s="1"/>
  <c r="D31" i="2"/>
  <c r="D30" i="2"/>
  <c r="D29" i="2"/>
  <c r="D28" i="2"/>
  <c r="AH27" i="2"/>
  <c r="Y27" i="2"/>
  <c r="T27" i="2"/>
  <c r="L27" i="2"/>
  <c r="F27" i="2"/>
  <c r="H27" i="2" s="1"/>
  <c r="J27" i="2" s="1"/>
  <c r="M27" i="2" s="1"/>
  <c r="D27" i="2"/>
  <c r="M31" i="2" l="1"/>
  <c r="M35" i="2"/>
  <c r="O27" i="2" s="1"/>
  <c r="R27" i="2" s="1"/>
  <c r="U27" i="2" s="1"/>
  <c r="W27" i="2"/>
  <c r="Z27" i="2" s="1"/>
  <c r="R21" i="2"/>
  <c r="T21" i="2" s="1"/>
  <c r="R20" i="2"/>
  <c r="T20" i="2" s="1"/>
  <c r="R19" i="2"/>
  <c r="T19" i="2" s="1"/>
  <c r="R18" i="2"/>
  <c r="T18" i="2" s="1"/>
  <c r="R17" i="2"/>
  <c r="T17" i="2" s="1"/>
  <c r="AH6" i="2"/>
  <c r="Y6" i="2"/>
  <c r="W6" i="2" l="1"/>
  <c r="Z6" i="2" s="1"/>
  <c r="T6" i="2"/>
  <c r="L18" i="2"/>
  <c r="F18" i="2"/>
  <c r="H18" i="2" s="1"/>
  <c r="J18" i="2" s="1"/>
  <c r="M18" i="2" s="1"/>
  <c r="D21" i="2"/>
  <c r="D20" i="2"/>
  <c r="D19" i="2"/>
  <c r="D18" i="2"/>
  <c r="D17" i="2"/>
  <c r="D16" i="2"/>
  <c r="L14" i="2"/>
  <c r="F14" i="2"/>
  <c r="H14" i="2" s="1"/>
  <c r="J14" i="2" s="1"/>
  <c r="M14" i="2" s="1"/>
  <c r="D15" i="2"/>
  <c r="D14" i="2"/>
  <c r="L10" i="2"/>
  <c r="F10" i="2"/>
  <c r="H10" i="2" s="1"/>
  <c r="J10" i="2" s="1"/>
  <c r="M10" i="2" s="1"/>
  <c r="D13" i="2"/>
  <c r="D12" i="2"/>
  <c r="D11" i="2"/>
  <c r="D10" i="2"/>
  <c r="L6" i="2"/>
  <c r="H6" i="2"/>
  <c r="J6" i="2" s="1"/>
  <c r="M6" i="2" s="1"/>
  <c r="F6" i="2"/>
  <c r="D9" i="2"/>
  <c r="D8" i="2"/>
  <c r="D7" i="2"/>
  <c r="D6" i="2"/>
  <c r="O6" i="2" l="1"/>
  <c r="R6" i="2" s="1"/>
  <c r="U6" i="2"/>
  <c r="AC6" i="2"/>
  <c r="AF6" i="2" s="1"/>
  <c r="AC27" i="2"/>
  <c r="AF27" i="2" s="1"/>
  <c r="AB6" i="2" l="1"/>
  <c r="AE6" i="2" s="1"/>
  <c r="AI6" i="2" s="1"/>
  <c r="AI9" i="2" s="1"/>
  <c r="AB27" i="2"/>
  <c r="AE27" i="2" s="1"/>
  <c r="AI27" i="2" s="1"/>
  <c r="AI30" i="2" s="1"/>
  <c r="D7" i="1"/>
  <c r="D6" i="1"/>
  <c r="AI45" i="2" l="1"/>
  <c r="AI46" i="2" s="1"/>
</calcChain>
</file>

<file path=xl/sharedStrings.xml><?xml version="1.0" encoding="utf-8"?>
<sst xmlns="http://schemas.openxmlformats.org/spreadsheetml/2006/main" count="173" uniqueCount="79">
  <si>
    <t>Central Node</t>
  </si>
  <si>
    <t>Main Elec Housing</t>
  </si>
  <si>
    <t>Volts</t>
  </si>
  <si>
    <t>ma</t>
  </si>
  <si>
    <t>Watts</t>
  </si>
  <si>
    <t>Hotel Loads</t>
  </si>
  <si>
    <t>Gateway Node</t>
  </si>
  <si>
    <t>Sensor Node</t>
  </si>
  <si>
    <t>Instrument</t>
  </si>
  <si>
    <t>Voltage</t>
  </si>
  <si>
    <t>Current</t>
  </si>
  <si>
    <t>Power</t>
  </si>
  <si>
    <t>Instruments</t>
  </si>
  <si>
    <t>Eff</t>
  </si>
  <si>
    <t>Tot Instr Pwr</t>
  </si>
  <si>
    <t>Tot Instr Curr</t>
  </si>
  <si>
    <t>Bus Volt</t>
  </si>
  <si>
    <t>Instr Pwr</t>
  </si>
  <si>
    <t>Instr 48 Pwr</t>
  </si>
  <si>
    <t>Hotel Curr</t>
  </si>
  <si>
    <t>Hotel Pwr</t>
  </si>
  <si>
    <t>SN Pwr</t>
  </si>
  <si>
    <t>Sensor Nodes</t>
  </si>
  <si>
    <t>SBE18S</t>
  </si>
  <si>
    <t>SBE52/43</t>
  </si>
  <si>
    <t>SBE5T</t>
  </si>
  <si>
    <t>Satlantic PAR #1</t>
  </si>
  <si>
    <t>[open]</t>
  </si>
  <si>
    <t>Valve Manifold</t>
  </si>
  <si>
    <t>FMG554 Fmeter</t>
  </si>
  <si>
    <t>Total SN Pwr</t>
  </si>
  <si>
    <t>DSP&amp;L LED 1</t>
  </si>
  <si>
    <t>DSP&amp;L LED 2</t>
  </si>
  <si>
    <t>DSP&amp;L LED 3</t>
  </si>
  <si>
    <t>Sony Camera</t>
  </si>
  <si>
    <t>MEH Instr</t>
  </si>
  <si>
    <t>Curr</t>
  </si>
  <si>
    <t>48V Pwr</t>
  </si>
  <si>
    <t>Main Electronics Housing Instruments</t>
  </si>
  <si>
    <t>12/24Pwr</t>
  </si>
  <si>
    <t>MEH Pwr</t>
  </si>
  <si>
    <t>Main Electronics Housing</t>
  </si>
  <si>
    <t>CN Hotel Curr</t>
  </si>
  <si>
    <t>CN Hotel Pwr</t>
  </si>
  <si>
    <t>GN 48 Pwr</t>
  </si>
  <si>
    <t>MEH 48 Pwr</t>
  </si>
  <si>
    <t>Thruster</t>
  </si>
  <si>
    <t>GN 400 Pwr</t>
  </si>
  <si>
    <t>MEH 400 Pwr</t>
  </si>
  <si>
    <t>Sys 400 Pwr</t>
  </si>
  <si>
    <t>400Vdc Curr</t>
  </si>
  <si>
    <t>GN+SN Pwr</t>
  </si>
  <si>
    <t>Shore Curr</t>
  </si>
  <si>
    <t>Shore Power</t>
  </si>
  <si>
    <t>Description</t>
  </si>
  <si>
    <t>(ma)</t>
  </si>
  <si>
    <t>400Vdc</t>
  </si>
  <si>
    <t>Central Node Only</t>
  </si>
  <si>
    <t>One Chamber</t>
  </si>
  <si>
    <t>Two Chambers</t>
  </si>
  <si>
    <t>Gateway Node #1</t>
  </si>
  <si>
    <t xml:space="preserve">4 Sensor Nodes </t>
  </si>
  <si>
    <t>[Sampling]</t>
  </si>
  <si>
    <t>LED [relay 1,6]</t>
  </si>
  <si>
    <t>LED [relay 1,5]</t>
  </si>
  <si>
    <t>LED [relay 1,7]</t>
  </si>
  <si>
    <t>LED [relay 2,5]</t>
  </si>
  <si>
    <t>LED [relay 2,6]</t>
  </si>
  <si>
    <t>LED [relay 2,7]</t>
  </si>
  <si>
    <t>(W)</t>
  </si>
  <si>
    <t>Gateway Node #2</t>
  </si>
  <si>
    <t>4 Sensor Nodes</t>
  </si>
  <si>
    <t>Thruster #1</t>
  </si>
  <si>
    <t>Thruster #2</t>
  </si>
  <si>
    <t>Camera #1</t>
  </si>
  <si>
    <t>Camera #2</t>
  </si>
  <si>
    <t>Valve Box #1</t>
  </si>
  <si>
    <t>Valve Box #2</t>
  </si>
  <si>
    <t>1.9 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</si>
</sst>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64" fontId="0" fillId="0" borderId="13" xfId="0" applyNumberFormat="1" applyBorder="1"/>
    <xf numFmtId="164" fontId="0" fillId="0" borderId="4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0" fontId="1" fillId="0" borderId="14" xfId="0" applyFont="1" applyFill="1" applyBorder="1"/>
    <xf numFmtId="0" fontId="1" fillId="0" borderId="2" xfId="0" applyFont="1" applyFill="1" applyBorder="1"/>
    <xf numFmtId="0" fontId="1" fillId="0" borderId="1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164" fontId="2" fillId="0" borderId="7" xfId="0" applyNumberFormat="1" applyFont="1" applyBorder="1"/>
    <xf numFmtId="164" fontId="0" fillId="0" borderId="5" xfId="0" applyNumberForma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0" fontId="1" fillId="0" borderId="9" xfId="0" applyFont="1" applyBorder="1"/>
    <xf numFmtId="0" fontId="2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6" xfId="0" applyFont="1" applyBorder="1"/>
    <xf numFmtId="2" fontId="4" fillId="0" borderId="18" xfId="0" applyNumberFormat="1" applyFont="1" applyBorder="1"/>
    <xf numFmtId="0" fontId="5" fillId="0" borderId="6" xfId="0" applyFont="1" applyBorder="1"/>
    <xf numFmtId="165" fontId="4" fillId="0" borderId="6" xfId="0" applyNumberFormat="1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1" fillId="0" borderId="25" xfId="0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29" xfId="0" applyFont="1" applyBorder="1"/>
    <xf numFmtId="2" fontId="4" fillId="0" borderId="30" xfId="0" applyNumberFormat="1" applyFont="1" applyBorder="1"/>
    <xf numFmtId="164" fontId="4" fillId="0" borderId="18" xfId="0" applyNumberFormat="1" applyFont="1" applyBorder="1"/>
    <xf numFmtId="164" fontId="0" fillId="0" borderId="12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2" fontId="0" fillId="0" borderId="11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12" xfId="0" applyNumberForma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9" xfId="0" applyNumberFormat="1" applyBorder="1"/>
    <xf numFmtId="0" fontId="0" fillId="0" borderId="0" xfId="0" applyAlignment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0" fillId="0" borderId="0" xfId="0" applyNumberForma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E12" sqref="E12"/>
    </sheetView>
  </sheetViews>
  <sheetFormatPr defaultRowHeight="14.4" x14ac:dyDescent="0.3"/>
  <cols>
    <col min="1" max="1" width="16.33203125" customWidth="1"/>
  </cols>
  <sheetData>
    <row r="3" spans="1:4" x14ac:dyDescent="0.3">
      <c r="A3" s="62" t="s">
        <v>5</v>
      </c>
      <c r="B3" s="62"/>
      <c r="C3" s="62"/>
      <c r="D3" s="62"/>
    </row>
    <row r="5" spans="1:4" x14ac:dyDescent="0.3">
      <c r="B5" t="s">
        <v>2</v>
      </c>
      <c r="C5" t="s">
        <v>3</v>
      </c>
      <c r="D5" t="s">
        <v>4</v>
      </c>
    </row>
    <row r="6" spans="1:4" x14ac:dyDescent="0.3">
      <c r="A6" t="s">
        <v>0</v>
      </c>
      <c r="B6">
        <v>375</v>
      </c>
      <c r="C6">
        <v>127</v>
      </c>
      <c r="D6" s="1">
        <f>B6*(C6/1000)</f>
        <v>47.625</v>
      </c>
    </row>
    <row r="7" spans="1:4" x14ac:dyDescent="0.3">
      <c r="A7" t="s">
        <v>1</v>
      </c>
      <c r="B7">
        <v>48</v>
      </c>
      <c r="C7">
        <v>300</v>
      </c>
      <c r="D7" s="1">
        <f>B7*(C7/1000)</f>
        <v>14.399999999999999</v>
      </c>
    </row>
    <row r="8" spans="1:4" x14ac:dyDescent="0.3">
      <c r="A8" t="s">
        <v>6</v>
      </c>
      <c r="B8">
        <v>48</v>
      </c>
    </row>
    <row r="9" spans="1:4" x14ac:dyDescent="0.3">
      <c r="A9" t="s">
        <v>7</v>
      </c>
      <c r="B9">
        <v>48</v>
      </c>
    </row>
  </sheetData>
  <mergeCells count="1">
    <mergeCell ref="A3:D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6"/>
  <sheetViews>
    <sheetView tabSelected="1" topLeftCell="C4" workbookViewId="0">
      <selection activeCell="AG28" sqref="AG28"/>
    </sheetView>
  </sheetViews>
  <sheetFormatPr defaultRowHeight="14.4" x14ac:dyDescent="0.3"/>
  <cols>
    <col min="1" max="1" width="15" customWidth="1"/>
    <col min="5" max="5" width="2.5546875" customWidth="1"/>
    <col min="6" max="6" width="12.109375" customWidth="1"/>
    <col min="10" max="10" width="11.109375" customWidth="1"/>
    <col min="11" max="11" width="10.44140625" customWidth="1"/>
    <col min="12" max="12" width="9.77734375" customWidth="1"/>
    <col min="14" max="14" width="2.77734375" customWidth="1"/>
    <col min="15" max="15" width="13" customWidth="1"/>
    <col min="19" max="19" width="10.21875" customWidth="1"/>
    <col min="20" max="20" width="9.5546875" customWidth="1"/>
    <col min="21" max="21" width="10.5546875" customWidth="1"/>
    <col min="22" max="22" width="2.5546875" customWidth="1"/>
    <col min="23" max="23" width="12.33203125" customWidth="1"/>
    <col min="24" max="24" width="10.109375" customWidth="1"/>
    <col min="27" max="27" width="2.44140625" customWidth="1"/>
    <col min="28" max="28" width="11.44140625" customWidth="1"/>
    <col min="29" max="29" width="11.5546875" customWidth="1"/>
    <col min="30" max="30" width="6" customWidth="1"/>
    <col min="31" max="31" width="10.88671875" customWidth="1"/>
    <col min="32" max="32" width="12.88671875" customWidth="1"/>
    <col min="33" max="33" width="13.109375" customWidth="1"/>
    <col min="34" max="34" width="13" customWidth="1"/>
    <col min="35" max="35" width="12" customWidth="1"/>
  </cols>
  <sheetData>
    <row r="2" spans="1:36" ht="15" thickBot="1" x14ac:dyDescent="0.35"/>
    <row r="3" spans="1:36" ht="15" thickBot="1" x14ac:dyDescent="0.3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</row>
    <row r="4" spans="1:36" ht="15" thickBot="1" x14ac:dyDescent="0.35">
      <c r="A4" s="63" t="s">
        <v>12</v>
      </c>
      <c r="B4" s="64"/>
      <c r="C4" s="64"/>
      <c r="D4" s="65"/>
      <c r="E4" s="42"/>
      <c r="F4" s="66" t="s">
        <v>22</v>
      </c>
      <c r="G4" s="69"/>
      <c r="H4" s="69"/>
      <c r="I4" s="69"/>
      <c r="J4" s="69"/>
      <c r="K4" s="69"/>
      <c r="L4" s="69"/>
      <c r="M4" s="70"/>
      <c r="N4" s="42"/>
      <c r="O4" s="66" t="s">
        <v>6</v>
      </c>
      <c r="P4" s="69"/>
      <c r="Q4" s="69"/>
      <c r="R4" s="69"/>
      <c r="S4" s="69"/>
      <c r="T4" s="69"/>
      <c r="U4" s="70"/>
      <c r="V4" s="42"/>
      <c r="W4" s="71" t="s">
        <v>41</v>
      </c>
      <c r="X4" s="72"/>
      <c r="Y4" s="72"/>
      <c r="Z4" s="73"/>
      <c r="AA4" s="42"/>
      <c r="AB4" s="63" t="s">
        <v>0</v>
      </c>
      <c r="AC4" s="64"/>
      <c r="AD4" s="64"/>
      <c r="AE4" s="64"/>
      <c r="AF4" s="64"/>
      <c r="AG4" s="64"/>
      <c r="AH4" s="64"/>
      <c r="AI4" s="65"/>
      <c r="AJ4" s="43"/>
    </row>
    <row r="5" spans="1:36" ht="15" thickBot="1" x14ac:dyDescent="0.35">
      <c r="A5" s="24" t="s">
        <v>8</v>
      </c>
      <c r="B5" s="25" t="s">
        <v>9</v>
      </c>
      <c r="C5" s="25" t="s">
        <v>10</v>
      </c>
      <c r="D5" s="26" t="s">
        <v>11</v>
      </c>
      <c r="E5" s="3"/>
      <c r="F5" s="18" t="s">
        <v>15</v>
      </c>
      <c r="G5" s="19" t="s">
        <v>16</v>
      </c>
      <c r="H5" s="19" t="s">
        <v>17</v>
      </c>
      <c r="I5" s="19" t="s">
        <v>13</v>
      </c>
      <c r="J5" s="19" t="s">
        <v>18</v>
      </c>
      <c r="K5" s="19" t="s">
        <v>19</v>
      </c>
      <c r="L5" s="19" t="s">
        <v>20</v>
      </c>
      <c r="M5" s="20" t="s">
        <v>21</v>
      </c>
      <c r="N5" s="42"/>
      <c r="O5" s="21" t="s">
        <v>30</v>
      </c>
      <c r="P5" s="22" t="s">
        <v>16</v>
      </c>
      <c r="Q5" s="22" t="s">
        <v>13</v>
      </c>
      <c r="R5" s="22" t="s">
        <v>21</v>
      </c>
      <c r="S5" s="22" t="s">
        <v>19</v>
      </c>
      <c r="T5" s="22" t="s">
        <v>20</v>
      </c>
      <c r="U5" s="23" t="s">
        <v>51</v>
      </c>
      <c r="V5" s="42"/>
      <c r="W5" s="21" t="s">
        <v>14</v>
      </c>
      <c r="X5" s="22" t="s">
        <v>19</v>
      </c>
      <c r="Y5" s="22" t="s">
        <v>20</v>
      </c>
      <c r="Z5" s="23" t="s">
        <v>40</v>
      </c>
      <c r="AA5" s="42"/>
      <c r="AB5" s="21" t="s">
        <v>44</v>
      </c>
      <c r="AC5" s="22" t="s">
        <v>45</v>
      </c>
      <c r="AD5" s="22" t="s">
        <v>13</v>
      </c>
      <c r="AE5" s="22" t="s">
        <v>47</v>
      </c>
      <c r="AF5" s="22" t="s">
        <v>48</v>
      </c>
      <c r="AG5" s="22" t="s">
        <v>42</v>
      </c>
      <c r="AH5" s="22" t="s">
        <v>43</v>
      </c>
      <c r="AI5" s="23" t="s">
        <v>49</v>
      </c>
      <c r="AJ5" s="44"/>
    </row>
    <row r="6" spans="1:36" ht="15" thickBot="1" x14ac:dyDescent="0.35">
      <c r="A6" s="11" t="s">
        <v>23</v>
      </c>
      <c r="B6" s="12">
        <v>12</v>
      </c>
      <c r="C6" s="58">
        <v>8.2000000000000003E-2</v>
      </c>
      <c r="D6" s="13">
        <f>B6*C6</f>
        <v>0.98399999999999999</v>
      </c>
      <c r="E6" s="42"/>
      <c r="F6" s="54">
        <f>SUM(C6:C9)</f>
        <v>1.054</v>
      </c>
      <c r="G6" s="12">
        <v>12</v>
      </c>
      <c r="H6" s="51">
        <f>F6*G6</f>
        <v>12.648</v>
      </c>
      <c r="I6" s="12">
        <v>0.8</v>
      </c>
      <c r="J6" s="51">
        <f>H6/I6</f>
        <v>15.809999999999999</v>
      </c>
      <c r="K6" s="12">
        <v>0.05</v>
      </c>
      <c r="L6" s="12">
        <f>48*K6</f>
        <v>2.4000000000000004</v>
      </c>
      <c r="M6" s="13">
        <f>J6+L6</f>
        <v>18.21</v>
      </c>
      <c r="N6" s="42"/>
      <c r="O6" s="28">
        <f>SUM(M6:M21)</f>
        <v>102.27000000000001</v>
      </c>
      <c r="P6" s="7">
        <v>48</v>
      </c>
      <c r="Q6" s="7">
        <v>0.8</v>
      </c>
      <c r="R6" s="17">
        <f>O6/Q6</f>
        <v>127.83750000000001</v>
      </c>
      <c r="S6" s="7">
        <v>0.16</v>
      </c>
      <c r="T6" s="17">
        <f>P6*S6</f>
        <v>7.68</v>
      </c>
      <c r="U6" s="27">
        <f>R6+T6</f>
        <v>135.51750000000001</v>
      </c>
      <c r="V6" s="42"/>
      <c r="W6" s="6">
        <f>SUM(T17:T21)</f>
        <v>300</v>
      </c>
      <c r="X6" s="37">
        <v>0.3</v>
      </c>
      <c r="Y6" s="7">
        <f>X6*48</f>
        <v>14.399999999999999</v>
      </c>
      <c r="Z6" s="32">
        <f>W6+Y6</f>
        <v>314.39999999999998</v>
      </c>
      <c r="AA6" s="42"/>
      <c r="AB6" s="28">
        <f>$U$6</f>
        <v>135.51750000000001</v>
      </c>
      <c r="AC6" s="7">
        <f>$Z$6</f>
        <v>314.39999999999998</v>
      </c>
      <c r="AD6" s="7">
        <v>0.9</v>
      </c>
      <c r="AE6" s="38">
        <f>AB6/AD6</f>
        <v>150.57500000000002</v>
      </c>
      <c r="AF6" s="29">
        <f>AC6/AD6</f>
        <v>349.33333333333331</v>
      </c>
      <c r="AG6" s="37">
        <v>0.127</v>
      </c>
      <c r="AH6" s="7">
        <f>AG6*400</f>
        <v>50.8</v>
      </c>
      <c r="AI6" s="30">
        <f>AE6+AF6+AH6</f>
        <v>550.70833333333326</v>
      </c>
      <c r="AJ6" s="43"/>
    </row>
    <row r="7" spans="1:36" x14ac:dyDescent="0.3">
      <c r="A7" s="4" t="s">
        <v>23</v>
      </c>
      <c r="B7" s="2">
        <v>12</v>
      </c>
      <c r="C7" s="59">
        <v>8.2000000000000003E-2</v>
      </c>
      <c r="D7" s="14">
        <f t="shared" ref="D7:D9" si="0">B7*C7</f>
        <v>0.98399999999999999</v>
      </c>
      <c r="E7" s="42"/>
      <c r="F7" s="55"/>
      <c r="G7" s="2"/>
      <c r="H7" s="52"/>
      <c r="I7" s="2"/>
      <c r="J7" s="52"/>
      <c r="K7" s="2"/>
      <c r="L7" s="2"/>
      <c r="M7" s="14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3"/>
    </row>
    <row r="8" spans="1:36" ht="15" thickBot="1" x14ac:dyDescent="0.35">
      <c r="A8" s="4" t="s">
        <v>24</v>
      </c>
      <c r="B8" s="2">
        <v>12</v>
      </c>
      <c r="C8" s="59">
        <v>0.25</v>
      </c>
      <c r="D8" s="14">
        <f t="shared" si="0"/>
        <v>3</v>
      </c>
      <c r="E8" s="42"/>
      <c r="F8" s="55"/>
      <c r="G8" s="2"/>
      <c r="H8" s="52"/>
      <c r="I8" s="2"/>
      <c r="J8" s="52"/>
      <c r="K8" s="2"/>
      <c r="L8" s="2"/>
      <c r="M8" s="14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3"/>
    </row>
    <row r="9" spans="1:36" ht="15" thickBot="1" x14ac:dyDescent="0.35">
      <c r="A9" s="6" t="s">
        <v>25</v>
      </c>
      <c r="B9" s="7">
        <v>12</v>
      </c>
      <c r="C9" s="60">
        <v>0.64</v>
      </c>
      <c r="D9" s="15">
        <f t="shared" si="0"/>
        <v>7.68</v>
      </c>
      <c r="E9" s="42"/>
      <c r="F9" s="56"/>
      <c r="G9" s="7"/>
      <c r="H9" s="17"/>
      <c r="I9" s="7"/>
      <c r="J9" s="17"/>
      <c r="K9" s="7"/>
      <c r="L9" s="7"/>
      <c r="M9" s="15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35" t="s">
        <v>50</v>
      </c>
      <c r="AI9" s="36">
        <f>AI6/400</f>
        <v>1.3767708333333331</v>
      </c>
      <c r="AJ9" s="43"/>
    </row>
    <row r="10" spans="1:36" x14ac:dyDescent="0.3">
      <c r="A10" s="11" t="s">
        <v>23</v>
      </c>
      <c r="B10" s="12">
        <v>12</v>
      </c>
      <c r="C10" s="58">
        <v>8.2000000000000003E-2</v>
      </c>
      <c r="D10" s="13">
        <f>B10*C10</f>
        <v>0.98399999999999999</v>
      </c>
      <c r="E10" s="42"/>
      <c r="F10" s="54">
        <f>SUM(C10:C13)</f>
        <v>1.054</v>
      </c>
      <c r="G10" s="12">
        <v>12</v>
      </c>
      <c r="H10" s="51">
        <f>F10*G10</f>
        <v>12.648</v>
      </c>
      <c r="I10" s="12">
        <v>0.8</v>
      </c>
      <c r="J10" s="51">
        <f>H10/I10</f>
        <v>15.809999999999999</v>
      </c>
      <c r="K10" s="12">
        <v>0.05</v>
      </c>
      <c r="L10" s="12">
        <f>48*K10</f>
        <v>2.4000000000000004</v>
      </c>
      <c r="M10" s="13">
        <f>J10+L10</f>
        <v>18.21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3"/>
    </row>
    <row r="11" spans="1:36" x14ac:dyDescent="0.3">
      <c r="A11" s="4" t="s">
        <v>23</v>
      </c>
      <c r="B11" s="2">
        <v>12</v>
      </c>
      <c r="C11" s="59">
        <v>8.2000000000000003E-2</v>
      </c>
      <c r="D11" s="14">
        <f t="shared" ref="D11:D21" si="1">B11*C11</f>
        <v>0.98399999999999999</v>
      </c>
      <c r="E11" s="42"/>
      <c r="F11" s="55"/>
      <c r="G11" s="2"/>
      <c r="H11" s="52"/>
      <c r="I11" s="2"/>
      <c r="J11" s="52"/>
      <c r="K11" s="2"/>
      <c r="L11" s="2"/>
      <c r="M11" s="14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</row>
    <row r="12" spans="1:36" x14ac:dyDescent="0.3">
      <c r="A12" s="4" t="s">
        <v>24</v>
      </c>
      <c r="B12" s="2">
        <v>12</v>
      </c>
      <c r="C12" s="59">
        <v>0.25</v>
      </c>
      <c r="D12" s="14">
        <f t="shared" si="1"/>
        <v>3</v>
      </c>
      <c r="E12" s="42"/>
      <c r="F12" s="55"/>
      <c r="G12" s="2"/>
      <c r="H12" s="52"/>
      <c r="I12" s="2"/>
      <c r="J12" s="52"/>
      <c r="K12" s="2"/>
      <c r="L12" s="2"/>
      <c r="M12" s="14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3"/>
    </row>
    <row r="13" spans="1:36" ht="15" thickBot="1" x14ac:dyDescent="0.35">
      <c r="A13" s="6" t="s">
        <v>25</v>
      </c>
      <c r="B13" s="7">
        <v>12</v>
      </c>
      <c r="C13" s="60">
        <v>0.64</v>
      </c>
      <c r="D13" s="15">
        <f t="shared" si="1"/>
        <v>7.68</v>
      </c>
      <c r="E13" s="42"/>
      <c r="F13" s="56"/>
      <c r="G13" s="7"/>
      <c r="H13" s="17"/>
      <c r="I13" s="7"/>
      <c r="J13" s="17"/>
      <c r="K13" s="7"/>
      <c r="L13" s="7"/>
      <c r="M13" s="15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3"/>
    </row>
    <row r="14" spans="1:36" ht="15" thickBot="1" x14ac:dyDescent="0.35">
      <c r="A14" s="11" t="s">
        <v>26</v>
      </c>
      <c r="B14" s="12">
        <v>12</v>
      </c>
      <c r="C14" s="58">
        <v>1.4999999999999999E-2</v>
      </c>
      <c r="D14" s="13">
        <f t="shared" si="1"/>
        <v>0.18</v>
      </c>
      <c r="E14" s="42"/>
      <c r="F14" s="54">
        <f>SUM(C14:C17)</f>
        <v>0.03</v>
      </c>
      <c r="G14" s="12">
        <v>12</v>
      </c>
      <c r="H14" s="51">
        <f>F14*G14</f>
        <v>0.36</v>
      </c>
      <c r="I14" s="12">
        <v>0.8</v>
      </c>
      <c r="J14" s="51">
        <f>H14/I14</f>
        <v>0.44999999999999996</v>
      </c>
      <c r="K14" s="12">
        <v>0.05</v>
      </c>
      <c r="L14" s="12">
        <f>48*K14</f>
        <v>2.4000000000000004</v>
      </c>
      <c r="M14" s="13">
        <f>J14+L14</f>
        <v>2.8500000000000005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3"/>
    </row>
    <row r="15" spans="1:36" ht="15" thickBot="1" x14ac:dyDescent="0.35">
      <c r="A15" s="4" t="s">
        <v>26</v>
      </c>
      <c r="B15" s="2">
        <v>12</v>
      </c>
      <c r="C15" s="59">
        <v>1.4999999999999999E-2</v>
      </c>
      <c r="D15" s="14">
        <f t="shared" si="1"/>
        <v>0.18</v>
      </c>
      <c r="E15" s="42"/>
      <c r="F15" s="55"/>
      <c r="G15" s="2"/>
      <c r="H15" s="52"/>
      <c r="I15" s="2"/>
      <c r="J15" s="52"/>
      <c r="K15" s="2"/>
      <c r="L15" s="2"/>
      <c r="M15" s="14"/>
      <c r="N15" s="42"/>
      <c r="O15" s="66" t="s">
        <v>38</v>
      </c>
      <c r="P15" s="67"/>
      <c r="Q15" s="67"/>
      <c r="R15" s="67"/>
      <c r="S15" s="67"/>
      <c r="T15" s="68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3"/>
    </row>
    <row r="16" spans="1:36" x14ac:dyDescent="0.3">
      <c r="A16" s="4" t="s">
        <v>27</v>
      </c>
      <c r="B16" s="2"/>
      <c r="C16" s="59"/>
      <c r="D16" s="14">
        <f t="shared" si="1"/>
        <v>0</v>
      </c>
      <c r="E16" s="42"/>
      <c r="F16" s="55"/>
      <c r="G16" s="2"/>
      <c r="H16" s="52"/>
      <c r="I16" s="2"/>
      <c r="J16" s="52"/>
      <c r="K16" s="2"/>
      <c r="L16" s="2"/>
      <c r="M16" s="14"/>
      <c r="N16" s="42"/>
      <c r="O16" s="33" t="s">
        <v>35</v>
      </c>
      <c r="P16" s="31" t="s">
        <v>16</v>
      </c>
      <c r="Q16" s="31" t="s">
        <v>36</v>
      </c>
      <c r="R16" s="31" t="s">
        <v>39</v>
      </c>
      <c r="S16" s="31" t="s">
        <v>13</v>
      </c>
      <c r="T16" s="34" t="s">
        <v>37</v>
      </c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3"/>
    </row>
    <row r="17" spans="1:36" ht="15" thickBot="1" x14ac:dyDescent="0.35">
      <c r="A17" s="6" t="s">
        <v>27</v>
      </c>
      <c r="B17" s="7"/>
      <c r="C17" s="60"/>
      <c r="D17" s="15">
        <f t="shared" si="1"/>
        <v>0</v>
      </c>
      <c r="E17" s="42"/>
      <c r="F17" s="56"/>
      <c r="G17" s="7"/>
      <c r="H17" s="17"/>
      <c r="I17" s="7"/>
      <c r="J17" s="17"/>
      <c r="K17" s="7"/>
      <c r="L17" s="7"/>
      <c r="M17" s="15"/>
      <c r="N17" s="42"/>
      <c r="O17" s="4" t="s">
        <v>31</v>
      </c>
      <c r="P17" s="2">
        <v>24</v>
      </c>
      <c r="Q17" s="2">
        <v>2</v>
      </c>
      <c r="R17" s="2">
        <f>P17*Q17</f>
        <v>48</v>
      </c>
      <c r="S17" s="2">
        <v>0.8</v>
      </c>
      <c r="T17" s="5">
        <f>R17/S17</f>
        <v>60</v>
      </c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3"/>
    </row>
    <row r="18" spans="1:36" x14ac:dyDescent="0.3">
      <c r="A18" s="9" t="s">
        <v>28</v>
      </c>
      <c r="B18" s="10">
        <v>24</v>
      </c>
      <c r="C18" s="61">
        <v>2</v>
      </c>
      <c r="D18" s="16">
        <f t="shared" si="1"/>
        <v>48</v>
      </c>
      <c r="E18" s="42"/>
      <c r="F18" s="57">
        <f>SUM(C18:C21)</f>
        <v>2.02</v>
      </c>
      <c r="G18" s="10">
        <v>24</v>
      </c>
      <c r="H18" s="53">
        <f>F18*G18</f>
        <v>48.480000000000004</v>
      </c>
      <c r="I18" s="10">
        <v>0.8</v>
      </c>
      <c r="J18" s="53">
        <f>H18/I18</f>
        <v>60.6</v>
      </c>
      <c r="K18" s="10">
        <v>0.05</v>
      </c>
      <c r="L18" s="10">
        <f>48*K18</f>
        <v>2.4000000000000004</v>
      </c>
      <c r="M18" s="16">
        <f>J18+L18</f>
        <v>63</v>
      </c>
      <c r="N18" s="42"/>
      <c r="O18" s="4" t="s">
        <v>32</v>
      </c>
      <c r="P18" s="2">
        <v>12</v>
      </c>
      <c r="Q18" s="2">
        <v>4</v>
      </c>
      <c r="R18" s="2">
        <f t="shared" ref="R18:R21" si="2">P18*Q18</f>
        <v>48</v>
      </c>
      <c r="S18" s="2">
        <v>0.8</v>
      </c>
      <c r="T18" s="5">
        <f t="shared" ref="T18:T21" si="3">R18/S18</f>
        <v>60</v>
      </c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3"/>
    </row>
    <row r="19" spans="1:36" x14ac:dyDescent="0.3">
      <c r="A19" s="4" t="s">
        <v>27</v>
      </c>
      <c r="B19" s="2"/>
      <c r="C19" s="59"/>
      <c r="D19" s="14">
        <f t="shared" si="1"/>
        <v>0</v>
      </c>
      <c r="E19" s="42"/>
      <c r="F19" s="55"/>
      <c r="G19" s="2"/>
      <c r="H19" s="52"/>
      <c r="I19" s="2"/>
      <c r="J19" s="52"/>
      <c r="K19" s="2"/>
      <c r="L19" s="2"/>
      <c r="M19" s="14"/>
      <c r="N19" s="42"/>
      <c r="O19" s="4" t="s">
        <v>33</v>
      </c>
      <c r="P19" s="2">
        <v>12</v>
      </c>
      <c r="Q19" s="2">
        <v>4</v>
      </c>
      <c r="R19" s="2">
        <f t="shared" si="2"/>
        <v>48</v>
      </c>
      <c r="S19" s="2">
        <v>0.8</v>
      </c>
      <c r="T19" s="5">
        <f t="shared" si="3"/>
        <v>60</v>
      </c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3"/>
    </row>
    <row r="20" spans="1:36" x14ac:dyDescent="0.3">
      <c r="A20" s="4" t="s">
        <v>29</v>
      </c>
      <c r="B20" s="2">
        <v>24</v>
      </c>
      <c r="C20" s="59">
        <v>0.02</v>
      </c>
      <c r="D20" s="14">
        <f t="shared" si="1"/>
        <v>0.48</v>
      </c>
      <c r="E20" s="42"/>
      <c r="F20" s="55"/>
      <c r="G20" s="2"/>
      <c r="H20" s="52"/>
      <c r="I20" s="2"/>
      <c r="J20" s="52"/>
      <c r="K20" s="2"/>
      <c r="L20" s="2"/>
      <c r="M20" s="14"/>
      <c r="N20" s="42"/>
      <c r="O20" s="4" t="s">
        <v>34</v>
      </c>
      <c r="P20" s="2">
        <v>24</v>
      </c>
      <c r="Q20" s="2">
        <v>1</v>
      </c>
      <c r="R20" s="2">
        <f t="shared" si="2"/>
        <v>24</v>
      </c>
      <c r="S20" s="2">
        <v>0.8</v>
      </c>
      <c r="T20" s="5">
        <f t="shared" si="3"/>
        <v>30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3"/>
    </row>
    <row r="21" spans="1:36" ht="15" thickBot="1" x14ac:dyDescent="0.35">
      <c r="A21" s="6" t="s">
        <v>27</v>
      </c>
      <c r="B21" s="7"/>
      <c r="C21" s="60"/>
      <c r="D21" s="15">
        <f t="shared" si="1"/>
        <v>0</v>
      </c>
      <c r="E21" s="42"/>
      <c r="F21" s="56"/>
      <c r="G21" s="7"/>
      <c r="H21" s="17"/>
      <c r="I21" s="7"/>
      <c r="J21" s="17"/>
      <c r="K21" s="7"/>
      <c r="L21" s="7"/>
      <c r="M21" s="15"/>
      <c r="N21" s="42"/>
      <c r="O21" s="6" t="s">
        <v>46</v>
      </c>
      <c r="P21" s="7">
        <v>12</v>
      </c>
      <c r="Q21" s="7">
        <v>6</v>
      </c>
      <c r="R21" s="7">
        <f t="shared" si="2"/>
        <v>72</v>
      </c>
      <c r="S21" s="7">
        <v>0.8</v>
      </c>
      <c r="T21" s="8">
        <f t="shared" si="3"/>
        <v>90</v>
      </c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3"/>
    </row>
    <row r="22" spans="1:36" ht="15" thickBo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7"/>
    </row>
    <row r="23" spans="1:36" ht="15" thickBot="1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1:36" ht="15" thickBo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1"/>
    </row>
    <row r="25" spans="1:36" ht="15" thickBot="1" x14ac:dyDescent="0.35">
      <c r="A25" s="63" t="s">
        <v>12</v>
      </c>
      <c r="B25" s="64"/>
      <c r="C25" s="64"/>
      <c r="D25" s="65"/>
      <c r="E25" s="42"/>
      <c r="F25" s="66" t="s">
        <v>22</v>
      </c>
      <c r="G25" s="69"/>
      <c r="H25" s="69"/>
      <c r="I25" s="69"/>
      <c r="J25" s="69"/>
      <c r="K25" s="69"/>
      <c r="L25" s="69"/>
      <c r="M25" s="70"/>
      <c r="N25" s="42"/>
      <c r="O25" s="66" t="s">
        <v>6</v>
      </c>
      <c r="P25" s="69"/>
      <c r="Q25" s="69"/>
      <c r="R25" s="69"/>
      <c r="S25" s="69"/>
      <c r="T25" s="69"/>
      <c r="U25" s="70"/>
      <c r="V25" s="42"/>
      <c r="W25" s="71" t="s">
        <v>41</v>
      </c>
      <c r="X25" s="72"/>
      <c r="Y25" s="72"/>
      <c r="Z25" s="73"/>
      <c r="AA25" s="42"/>
      <c r="AB25" s="63" t="s">
        <v>0</v>
      </c>
      <c r="AC25" s="64"/>
      <c r="AD25" s="64"/>
      <c r="AE25" s="64"/>
      <c r="AF25" s="64"/>
      <c r="AG25" s="64"/>
      <c r="AH25" s="64"/>
      <c r="AI25" s="65"/>
      <c r="AJ25" s="43"/>
    </row>
    <row r="26" spans="1:36" ht="15" thickBot="1" x14ac:dyDescent="0.35">
      <c r="A26" s="24" t="s">
        <v>8</v>
      </c>
      <c r="B26" s="25" t="s">
        <v>9</v>
      </c>
      <c r="C26" s="25" t="s">
        <v>10</v>
      </c>
      <c r="D26" s="26" t="s">
        <v>11</v>
      </c>
      <c r="E26" s="3"/>
      <c r="F26" s="18" t="s">
        <v>15</v>
      </c>
      <c r="G26" s="19" t="s">
        <v>16</v>
      </c>
      <c r="H26" s="19" t="s">
        <v>17</v>
      </c>
      <c r="I26" s="19" t="s">
        <v>13</v>
      </c>
      <c r="J26" s="19" t="s">
        <v>18</v>
      </c>
      <c r="K26" s="19" t="s">
        <v>19</v>
      </c>
      <c r="L26" s="19" t="s">
        <v>20</v>
      </c>
      <c r="M26" s="20" t="s">
        <v>21</v>
      </c>
      <c r="N26" s="42"/>
      <c r="O26" s="21" t="s">
        <v>30</v>
      </c>
      <c r="P26" s="22" t="s">
        <v>16</v>
      </c>
      <c r="Q26" s="22" t="s">
        <v>13</v>
      </c>
      <c r="R26" s="22" t="s">
        <v>21</v>
      </c>
      <c r="S26" s="22" t="s">
        <v>19</v>
      </c>
      <c r="T26" s="22" t="s">
        <v>20</v>
      </c>
      <c r="U26" s="23" t="s">
        <v>51</v>
      </c>
      <c r="V26" s="42"/>
      <c r="W26" s="21" t="s">
        <v>14</v>
      </c>
      <c r="X26" s="22" t="s">
        <v>19</v>
      </c>
      <c r="Y26" s="22" t="s">
        <v>20</v>
      </c>
      <c r="Z26" s="23" t="s">
        <v>40</v>
      </c>
      <c r="AA26" s="42"/>
      <c r="AB26" s="21" t="s">
        <v>44</v>
      </c>
      <c r="AC26" s="22" t="s">
        <v>45</v>
      </c>
      <c r="AD26" s="22" t="s">
        <v>13</v>
      </c>
      <c r="AE26" s="22" t="s">
        <v>47</v>
      </c>
      <c r="AF26" s="22" t="s">
        <v>48</v>
      </c>
      <c r="AG26" s="22" t="s">
        <v>42</v>
      </c>
      <c r="AH26" s="22" t="s">
        <v>43</v>
      </c>
      <c r="AI26" s="23" t="s">
        <v>49</v>
      </c>
      <c r="AJ26" s="44"/>
    </row>
    <row r="27" spans="1:36" ht="15" thickBot="1" x14ac:dyDescent="0.35">
      <c r="A27" s="11" t="s">
        <v>23</v>
      </c>
      <c r="B27" s="12">
        <v>12</v>
      </c>
      <c r="C27" s="58">
        <v>8.2000000000000003E-2</v>
      </c>
      <c r="D27" s="13">
        <f>B27*C27</f>
        <v>0.98399999999999999</v>
      </c>
      <c r="E27" s="42"/>
      <c r="F27" s="54">
        <f>SUM(C27:C30)</f>
        <v>1.054</v>
      </c>
      <c r="G27" s="12">
        <v>12</v>
      </c>
      <c r="H27" s="51">
        <f>F27*G27</f>
        <v>12.648</v>
      </c>
      <c r="I27" s="12">
        <v>0.8</v>
      </c>
      <c r="J27" s="51">
        <f>H27/I27</f>
        <v>15.809999999999999</v>
      </c>
      <c r="K27" s="12">
        <v>0.05</v>
      </c>
      <c r="L27" s="12">
        <f>48*K27</f>
        <v>2.4000000000000004</v>
      </c>
      <c r="M27" s="13">
        <f>J27+L27</f>
        <v>18.21</v>
      </c>
      <c r="N27" s="42"/>
      <c r="O27" s="28">
        <f>SUM(M27:M42)</f>
        <v>102.27000000000001</v>
      </c>
      <c r="P27" s="7">
        <v>48</v>
      </c>
      <c r="Q27" s="7">
        <v>0.8</v>
      </c>
      <c r="R27" s="17">
        <f>O27/Q27</f>
        <v>127.83750000000001</v>
      </c>
      <c r="S27" s="7">
        <v>0.16</v>
      </c>
      <c r="T27" s="17">
        <f>P27*S27</f>
        <v>7.68</v>
      </c>
      <c r="U27" s="27">
        <f>R27+T27</f>
        <v>135.51750000000001</v>
      </c>
      <c r="V27" s="42"/>
      <c r="W27" s="6">
        <f>SUM(T38:T42)</f>
        <v>300</v>
      </c>
      <c r="X27" s="37">
        <v>0.3</v>
      </c>
      <c r="Y27" s="7">
        <f>X27*48</f>
        <v>14.399999999999999</v>
      </c>
      <c r="Z27" s="32">
        <f>W27+Y27</f>
        <v>314.39999999999998</v>
      </c>
      <c r="AA27" s="42"/>
      <c r="AB27" s="28">
        <f>$U$6</f>
        <v>135.51750000000001</v>
      </c>
      <c r="AC27" s="7">
        <f>$Z$6</f>
        <v>314.39999999999998</v>
      </c>
      <c r="AD27" s="7">
        <v>0.9</v>
      </c>
      <c r="AE27" s="38">
        <f>AB27/AD27</f>
        <v>150.57500000000002</v>
      </c>
      <c r="AF27" s="29">
        <f>AC27/AD27</f>
        <v>349.33333333333331</v>
      </c>
      <c r="AG27" s="37">
        <v>5.3999999999999999E-2</v>
      </c>
      <c r="AH27" s="7">
        <f>AG27*400</f>
        <v>21.6</v>
      </c>
      <c r="AI27" s="30">
        <f>AE27+AF27+AH27</f>
        <v>521.50833333333333</v>
      </c>
      <c r="AJ27" s="43"/>
    </row>
    <row r="28" spans="1:36" x14ac:dyDescent="0.3">
      <c r="A28" s="4" t="s">
        <v>23</v>
      </c>
      <c r="B28" s="2">
        <v>12</v>
      </c>
      <c r="C28" s="59">
        <v>8.2000000000000003E-2</v>
      </c>
      <c r="D28" s="14">
        <f t="shared" ref="D28:D30" si="4">B28*C28</f>
        <v>0.98399999999999999</v>
      </c>
      <c r="E28" s="42"/>
      <c r="F28" s="55"/>
      <c r="G28" s="2"/>
      <c r="H28" s="52"/>
      <c r="I28" s="2"/>
      <c r="J28" s="52"/>
      <c r="K28" s="2"/>
      <c r="L28" s="2"/>
      <c r="M28" s="14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3"/>
    </row>
    <row r="29" spans="1:36" ht="15" thickBot="1" x14ac:dyDescent="0.35">
      <c r="A29" s="4" t="s">
        <v>24</v>
      </c>
      <c r="B29" s="2">
        <v>12</v>
      </c>
      <c r="C29" s="59">
        <v>0.25</v>
      </c>
      <c r="D29" s="14">
        <f t="shared" si="4"/>
        <v>3</v>
      </c>
      <c r="E29" s="42"/>
      <c r="F29" s="55"/>
      <c r="G29" s="2"/>
      <c r="H29" s="52"/>
      <c r="I29" s="2"/>
      <c r="J29" s="52"/>
      <c r="K29" s="2"/>
      <c r="L29" s="2"/>
      <c r="M29" s="14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3"/>
    </row>
    <row r="30" spans="1:36" ht="15" thickBot="1" x14ac:dyDescent="0.35">
      <c r="A30" s="6" t="s">
        <v>25</v>
      </c>
      <c r="B30" s="7">
        <v>12</v>
      </c>
      <c r="C30" s="60">
        <v>0.64</v>
      </c>
      <c r="D30" s="15">
        <f t="shared" si="4"/>
        <v>7.68</v>
      </c>
      <c r="E30" s="42"/>
      <c r="F30" s="56"/>
      <c r="G30" s="7"/>
      <c r="H30" s="17"/>
      <c r="I30" s="7"/>
      <c r="J30" s="17"/>
      <c r="K30" s="7"/>
      <c r="L30" s="7"/>
      <c r="M30" s="1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35" t="s">
        <v>50</v>
      </c>
      <c r="AI30" s="36">
        <f>AI27/400</f>
        <v>1.3037708333333333</v>
      </c>
      <c r="AJ30" s="43"/>
    </row>
    <row r="31" spans="1:36" x14ac:dyDescent="0.3">
      <c r="A31" s="11" t="s">
        <v>23</v>
      </c>
      <c r="B31" s="12">
        <v>12</v>
      </c>
      <c r="C31" s="58">
        <v>8.2000000000000003E-2</v>
      </c>
      <c r="D31" s="13">
        <f>B31*C31</f>
        <v>0.98399999999999999</v>
      </c>
      <c r="E31" s="42"/>
      <c r="F31" s="54">
        <f>SUM(C31:C34)</f>
        <v>1.054</v>
      </c>
      <c r="G31" s="12">
        <v>12</v>
      </c>
      <c r="H31" s="51">
        <f>F31*G31</f>
        <v>12.648</v>
      </c>
      <c r="I31" s="12">
        <v>0.8</v>
      </c>
      <c r="J31" s="51">
        <f>H31/I31</f>
        <v>15.809999999999999</v>
      </c>
      <c r="K31" s="12">
        <v>0.05</v>
      </c>
      <c r="L31" s="12">
        <f>48*K31</f>
        <v>2.4000000000000004</v>
      </c>
      <c r="M31" s="13">
        <f>J31+L31</f>
        <v>18.21</v>
      </c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3"/>
    </row>
    <row r="32" spans="1:36" x14ac:dyDescent="0.3">
      <c r="A32" s="4" t="s">
        <v>23</v>
      </c>
      <c r="B32" s="2">
        <v>12</v>
      </c>
      <c r="C32" s="59">
        <v>8.2000000000000003E-2</v>
      </c>
      <c r="D32" s="14">
        <f t="shared" ref="D32:D42" si="5">B32*C32</f>
        <v>0.98399999999999999</v>
      </c>
      <c r="E32" s="42"/>
      <c r="F32" s="55"/>
      <c r="G32" s="2"/>
      <c r="H32" s="52"/>
      <c r="I32" s="2"/>
      <c r="J32" s="52"/>
      <c r="K32" s="2"/>
      <c r="L32" s="2"/>
      <c r="M32" s="14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3"/>
    </row>
    <row r="33" spans="1:36" x14ac:dyDescent="0.3">
      <c r="A33" s="4" t="s">
        <v>24</v>
      </c>
      <c r="B33" s="2">
        <v>12</v>
      </c>
      <c r="C33" s="59">
        <v>0.25</v>
      </c>
      <c r="D33" s="14">
        <f t="shared" si="5"/>
        <v>3</v>
      </c>
      <c r="E33" s="42"/>
      <c r="F33" s="55"/>
      <c r="G33" s="2"/>
      <c r="H33" s="52"/>
      <c r="I33" s="2"/>
      <c r="J33" s="52"/>
      <c r="K33" s="2"/>
      <c r="L33" s="2"/>
      <c r="M33" s="14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3"/>
    </row>
    <row r="34" spans="1:36" ht="15" thickBot="1" x14ac:dyDescent="0.35">
      <c r="A34" s="6" t="s">
        <v>25</v>
      </c>
      <c r="B34" s="7">
        <v>12</v>
      </c>
      <c r="C34" s="60">
        <v>0.64</v>
      </c>
      <c r="D34" s="15">
        <f t="shared" si="5"/>
        <v>7.68</v>
      </c>
      <c r="E34" s="42"/>
      <c r="F34" s="56"/>
      <c r="G34" s="7"/>
      <c r="H34" s="17"/>
      <c r="I34" s="7"/>
      <c r="J34" s="17"/>
      <c r="K34" s="7"/>
      <c r="L34" s="7"/>
      <c r="M34" s="15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3"/>
    </row>
    <row r="35" spans="1:36" ht="15" thickBot="1" x14ac:dyDescent="0.35">
      <c r="A35" s="11" t="s">
        <v>26</v>
      </c>
      <c r="B35" s="12">
        <v>12</v>
      </c>
      <c r="C35" s="58">
        <v>1.4999999999999999E-2</v>
      </c>
      <c r="D35" s="13">
        <f t="shared" si="5"/>
        <v>0.18</v>
      </c>
      <c r="E35" s="42"/>
      <c r="F35" s="54">
        <f>SUM(C35:C38)</f>
        <v>0.03</v>
      </c>
      <c r="G35" s="12">
        <v>12</v>
      </c>
      <c r="H35" s="51">
        <f>F35*G35</f>
        <v>0.36</v>
      </c>
      <c r="I35" s="12">
        <v>0.8</v>
      </c>
      <c r="J35" s="51">
        <f>H35/I35</f>
        <v>0.44999999999999996</v>
      </c>
      <c r="K35" s="12">
        <v>0.05</v>
      </c>
      <c r="L35" s="12">
        <f>48*K35</f>
        <v>2.4000000000000004</v>
      </c>
      <c r="M35" s="13">
        <f>J35+L35</f>
        <v>2.8500000000000005</v>
      </c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3"/>
    </row>
    <row r="36" spans="1:36" ht="15" thickBot="1" x14ac:dyDescent="0.35">
      <c r="A36" s="4" t="s">
        <v>26</v>
      </c>
      <c r="B36" s="2">
        <v>12</v>
      </c>
      <c r="C36" s="59">
        <v>1.4999999999999999E-2</v>
      </c>
      <c r="D36" s="14">
        <f t="shared" si="5"/>
        <v>0.18</v>
      </c>
      <c r="E36" s="42"/>
      <c r="F36" s="55"/>
      <c r="G36" s="2"/>
      <c r="H36" s="52"/>
      <c r="I36" s="2"/>
      <c r="J36" s="52"/>
      <c r="K36" s="2"/>
      <c r="L36" s="2"/>
      <c r="M36" s="14"/>
      <c r="N36" s="42"/>
      <c r="O36" s="66" t="s">
        <v>38</v>
      </c>
      <c r="P36" s="67"/>
      <c r="Q36" s="67"/>
      <c r="R36" s="67"/>
      <c r="S36" s="67"/>
      <c r="T36" s="68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3"/>
    </row>
    <row r="37" spans="1:36" x14ac:dyDescent="0.3">
      <c r="A37" s="4" t="s">
        <v>27</v>
      </c>
      <c r="B37" s="2"/>
      <c r="C37" s="59"/>
      <c r="D37" s="14">
        <f t="shared" si="5"/>
        <v>0</v>
      </c>
      <c r="E37" s="42"/>
      <c r="F37" s="55"/>
      <c r="G37" s="2"/>
      <c r="H37" s="52"/>
      <c r="I37" s="2"/>
      <c r="J37" s="52"/>
      <c r="K37" s="2"/>
      <c r="L37" s="2"/>
      <c r="M37" s="14"/>
      <c r="N37" s="42"/>
      <c r="O37" s="33" t="s">
        <v>35</v>
      </c>
      <c r="P37" s="31" t="s">
        <v>16</v>
      </c>
      <c r="Q37" s="31" t="s">
        <v>36</v>
      </c>
      <c r="R37" s="31" t="s">
        <v>39</v>
      </c>
      <c r="S37" s="31" t="s">
        <v>13</v>
      </c>
      <c r="T37" s="34" t="s">
        <v>37</v>
      </c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3"/>
    </row>
    <row r="38" spans="1:36" ht="15" thickBot="1" x14ac:dyDescent="0.35">
      <c r="A38" s="6" t="s">
        <v>27</v>
      </c>
      <c r="B38" s="7"/>
      <c r="C38" s="60"/>
      <c r="D38" s="15">
        <f t="shared" si="5"/>
        <v>0</v>
      </c>
      <c r="E38" s="42"/>
      <c r="F38" s="56"/>
      <c r="G38" s="7"/>
      <c r="H38" s="17"/>
      <c r="I38" s="7"/>
      <c r="J38" s="17"/>
      <c r="K38" s="7"/>
      <c r="L38" s="7"/>
      <c r="M38" s="15"/>
      <c r="N38" s="42"/>
      <c r="O38" s="4" t="s">
        <v>31</v>
      </c>
      <c r="P38" s="2">
        <v>24</v>
      </c>
      <c r="Q38" s="2">
        <v>2</v>
      </c>
      <c r="R38" s="2">
        <f>P38*Q38</f>
        <v>48</v>
      </c>
      <c r="S38" s="2">
        <v>0.8</v>
      </c>
      <c r="T38" s="5">
        <f>R38/S38</f>
        <v>60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3"/>
    </row>
    <row r="39" spans="1:36" x14ac:dyDescent="0.3">
      <c r="A39" s="9" t="s">
        <v>28</v>
      </c>
      <c r="B39" s="10">
        <v>24</v>
      </c>
      <c r="C39" s="61">
        <v>2</v>
      </c>
      <c r="D39" s="16">
        <f t="shared" si="5"/>
        <v>48</v>
      </c>
      <c r="E39" s="42"/>
      <c r="F39" s="57">
        <f>SUM(C39:C42)</f>
        <v>2.02</v>
      </c>
      <c r="G39" s="10">
        <v>24</v>
      </c>
      <c r="H39" s="53">
        <f>F39*G39</f>
        <v>48.480000000000004</v>
      </c>
      <c r="I39" s="10">
        <v>0.8</v>
      </c>
      <c r="J39" s="53">
        <f>H39/I39</f>
        <v>60.6</v>
      </c>
      <c r="K39" s="10">
        <v>0.05</v>
      </c>
      <c r="L39" s="10">
        <f>48*K39</f>
        <v>2.4000000000000004</v>
      </c>
      <c r="M39" s="16">
        <f>J39+L39</f>
        <v>63</v>
      </c>
      <c r="N39" s="42"/>
      <c r="O39" s="4" t="s">
        <v>32</v>
      </c>
      <c r="P39" s="2">
        <v>12</v>
      </c>
      <c r="Q39" s="2">
        <v>4</v>
      </c>
      <c r="R39" s="2">
        <f t="shared" ref="R39:R42" si="6">P39*Q39</f>
        <v>48</v>
      </c>
      <c r="S39" s="2">
        <v>0.8</v>
      </c>
      <c r="T39" s="5">
        <f t="shared" ref="T39:T42" si="7">R39/S39</f>
        <v>60</v>
      </c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3"/>
    </row>
    <row r="40" spans="1:36" x14ac:dyDescent="0.3">
      <c r="A40" s="4" t="s">
        <v>27</v>
      </c>
      <c r="B40" s="2"/>
      <c r="C40" s="59"/>
      <c r="D40" s="14">
        <f t="shared" si="5"/>
        <v>0</v>
      </c>
      <c r="E40" s="42"/>
      <c r="F40" s="55"/>
      <c r="G40" s="2"/>
      <c r="H40" s="52"/>
      <c r="I40" s="2"/>
      <c r="J40" s="52"/>
      <c r="K40" s="2"/>
      <c r="L40" s="2"/>
      <c r="M40" s="14"/>
      <c r="N40" s="42"/>
      <c r="O40" s="4" t="s">
        <v>33</v>
      </c>
      <c r="P40" s="2">
        <v>12</v>
      </c>
      <c r="Q40" s="2">
        <v>4</v>
      </c>
      <c r="R40" s="2">
        <f t="shared" si="6"/>
        <v>48</v>
      </c>
      <c r="S40" s="2">
        <v>0.8</v>
      </c>
      <c r="T40" s="5">
        <f t="shared" si="7"/>
        <v>60</v>
      </c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3"/>
    </row>
    <row r="41" spans="1:36" x14ac:dyDescent="0.3">
      <c r="A41" s="4" t="s">
        <v>29</v>
      </c>
      <c r="B41" s="2">
        <v>24</v>
      </c>
      <c r="C41" s="59">
        <v>0.02</v>
      </c>
      <c r="D41" s="14">
        <f t="shared" si="5"/>
        <v>0.48</v>
      </c>
      <c r="E41" s="42"/>
      <c r="F41" s="55"/>
      <c r="G41" s="2"/>
      <c r="H41" s="52"/>
      <c r="I41" s="2"/>
      <c r="J41" s="52"/>
      <c r="K41" s="2"/>
      <c r="L41" s="2"/>
      <c r="M41" s="14"/>
      <c r="N41" s="42"/>
      <c r="O41" s="4" t="s">
        <v>34</v>
      </c>
      <c r="P41" s="2">
        <v>24</v>
      </c>
      <c r="Q41" s="2">
        <v>1</v>
      </c>
      <c r="R41" s="2">
        <f t="shared" si="6"/>
        <v>24</v>
      </c>
      <c r="S41" s="2">
        <v>0.8</v>
      </c>
      <c r="T41" s="5">
        <f t="shared" si="7"/>
        <v>30</v>
      </c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3"/>
    </row>
    <row r="42" spans="1:36" ht="15" thickBot="1" x14ac:dyDescent="0.35">
      <c r="A42" s="6" t="s">
        <v>27</v>
      </c>
      <c r="B42" s="7"/>
      <c r="C42" s="60"/>
      <c r="D42" s="15">
        <f t="shared" si="5"/>
        <v>0</v>
      </c>
      <c r="E42" s="42"/>
      <c r="F42" s="56"/>
      <c r="G42" s="7"/>
      <c r="H42" s="7"/>
      <c r="I42" s="7"/>
      <c r="J42" s="17"/>
      <c r="K42" s="7"/>
      <c r="L42" s="7"/>
      <c r="M42" s="15"/>
      <c r="N42" s="42"/>
      <c r="O42" s="6" t="s">
        <v>46</v>
      </c>
      <c r="P42" s="7">
        <v>12</v>
      </c>
      <c r="Q42" s="7">
        <v>6</v>
      </c>
      <c r="R42" s="7">
        <f t="shared" si="6"/>
        <v>72</v>
      </c>
      <c r="S42" s="7">
        <v>0.8</v>
      </c>
      <c r="T42" s="8">
        <f t="shared" si="7"/>
        <v>90</v>
      </c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3"/>
    </row>
    <row r="43" spans="1:36" ht="15" thickBo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7"/>
    </row>
    <row r="44" spans="1:36" ht="15" thickBot="1" x14ac:dyDescent="0.35"/>
    <row r="45" spans="1:36" ht="15" thickBot="1" x14ac:dyDescent="0.35">
      <c r="AH45" s="48" t="s">
        <v>52</v>
      </c>
      <c r="AI45" s="49">
        <f>$AI$9+$AI$30</f>
        <v>2.6805416666666666</v>
      </c>
    </row>
    <row r="46" spans="1:36" ht="15" thickBot="1" x14ac:dyDescent="0.35">
      <c r="AH46" s="35" t="s">
        <v>53</v>
      </c>
      <c r="AI46" s="50">
        <f>AI45*400</f>
        <v>1072.2166666666667</v>
      </c>
    </row>
  </sheetData>
  <mergeCells count="12">
    <mergeCell ref="A4:D4"/>
    <mergeCell ref="F4:M4"/>
    <mergeCell ref="O4:U4"/>
    <mergeCell ref="W4:Z4"/>
    <mergeCell ref="AB4:AI4"/>
    <mergeCell ref="AB25:AI25"/>
    <mergeCell ref="O36:T36"/>
    <mergeCell ref="O15:T15"/>
    <mergeCell ref="A25:D25"/>
    <mergeCell ref="F25:M25"/>
    <mergeCell ref="O25:U25"/>
    <mergeCell ref="W25:Z2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workbookViewId="0">
      <selection activeCell="B27" sqref="B27"/>
    </sheetView>
  </sheetViews>
  <sheetFormatPr defaultRowHeight="14.4" x14ac:dyDescent="0.3"/>
  <cols>
    <col min="1" max="1" width="22.44140625" customWidth="1"/>
    <col min="4" max="4" width="8.6640625" customWidth="1"/>
  </cols>
  <sheetData>
    <row r="1" spans="1:5" x14ac:dyDescent="0.3">
      <c r="B1" t="s">
        <v>56</v>
      </c>
      <c r="C1" t="s">
        <v>56</v>
      </c>
      <c r="D1" t="s">
        <v>56</v>
      </c>
    </row>
    <row r="2" spans="1:5" x14ac:dyDescent="0.3">
      <c r="B2" t="s">
        <v>10</v>
      </c>
      <c r="C2" t="s">
        <v>10</v>
      </c>
      <c r="D2" t="s">
        <v>11</v>
      </c>
    </row>
    <row r="3" spans="1:5" x14ac:dyDescent="0.3">
      <c r="A3" t="s">
        <v>54</v>
      </c>
      <c r="B3" t="s">
        <v>55</v>
      </c>
      <c r="C3" t="s">
        <v>55</v>
      </c>
      <c r="D3" t="s">
        <v>69</v>
      </c>
    </row>
    <row r="4" spans="1:5" x14ac:dyDescent="0.3">
      <c r="A4" s="75" t="s">
        <v>57</v>
      </c>
      <c r="B4">
        <v>55</v>
      </c>
      <c r="C4" s="75">
        <v>55</v>
      </c>
      <c r="D4" s="75">
        <f>(C4/1000)*400</f>
        <v>22</v>
      </c>
    </row>
    <row r="5" spans="1:5" x14ac:dyDescent="0.3">
      <c r="A5" s="75" t="s">
        <v>58</v>
      </c>
      <c r="B5">
        <v>168</v>
      </c>
      <c r="C5" s="75">
        <f>B5-B4</f>
        <v>113</v>
      </c>
      <c r="D5" s="75">
        <f t="shared" ref="D5:D15" si="0">(C5/1000)*400</f>
        <v>45.2</v>
      </c>
    </row>
    <row r="6" spans="1:5" x14ac:dyDescent="0.3">
      <c r="A6" s="75" t="s">
        <v>59</v>
      </c>
      <c r="B6">
        <v>284</v>
      </c>
      <c r="C6" s="75">
        <f>B6-B5</f>
        <v>116</v>
      </c>
      <c r="D6" s="75">
        <f t="shared" si="0"/>
        <v>46.400000000000006</v>
      </c>
    </row>
    <row r="7" spans="1:5" x14ac:dyDescent="0.3">
      <c r="A7" s="75" t="s">
        <v>60</v>
      </c>
      <c r="B7">
        <v>296</v>
      </c>
      <c r="C7" s="75">
        <f t="shared" ref="C7:C16" si="1">B7-B6</f>
        <v>12</v>
      </c>
      <c r="D7" s="75">
        <f t="shared" si="0"/>
        <v>4.8</v>
      </c>
    </row>
    <row r="8" spans="1:5" x14ac:dyDescent="0.3">
      <c r="A8" s="75" t="s">
        <v>61</v>
      </c>
      <c r="B8">
        <v>350</v>
      </c>
      <c r="C8" s="75">
        <f t="shared" si="1"/>
        <v>54</v>
      </c>
      <c r="D8" s="75">
        <f t="shared" si="0"/>
        <v>21.6</v>
      </c>
    </row>
    <row r="9" spans="1:5" x14ac:dyDescent="0.3">
      <c r="A9" s="75" t="s">
        <v>62</v>
      </c>
      <c r="B9">
        <v>370</v>
      </c>
      <c r="C9" s="75">
        <f t="shared" si="1"/>
        <v>20</v>
      </c>
      <c r="D9" s="75">
        <f t="shared" si="0"/>
        <v>8</v>
      </c>
    </row>
    <row r="10" spans="1:5" x14ac:dyDescent="0.3">
      <c r="A10" s="75" t="s">
        <v>64</v>
      </c>
      <c r="B10">
        <v>395</v>
      </c>
      <c r="C10" s="75">
        <f t="shared" si="1"/>
        <v>25</v>
      </c>
      <c r="D10" s="75">
        <f t="shared" si="0"/>
        <v>10</v>
      </c>
    </row>
    <row r="11" spans="1:5" x14ac:dyDescent="0.3">
      <c r="A11" s="75" t="s">
        <v>63</v>
      </c>
      <c r="B11">
        <v>573</v>
      </c>
      <c r="C11" s="75">
        <f t="shared" si="1"/>
        <v>178</v>
      </c>
      <c r="D11" s="75">
        <f t="shared" si="0"/>
        <v>71.2</v>
      </c>
    </row>
    <row r="12" spans="1:5" x14ac:dyDescent="0.3">
      <c r="A12" s="75" t="s">
        <v>65</v>
      </c>
      <c r="B12">
        <v>692</v>
      </c>
      <c r="C12" s="75">
        <f t="shared" si="1"/>
        <v>119</v>
      </c>
      <c r="D12" s="75">
        <f t="shared" si="0"/>
        <v>47.599999999999994</v>
      </c>
    </row>
    <row r="13" spans="1:5" x14ac:dyDescent="0.3">
      <c r="A13" s="75" t="s">
        <v>66</v>
      </c>
      <c r="B13">
        <v>730</v>
      </c>
      <c r="C13" s="75">
        <f t="shared" si="1"/>
        <v>38</v>
      </c>
      <c r="D13" s="75">
        <f t="shared" si="0"/>
        <v>15.2</v>
      </c>
    </row>
    <row r="14" spans="1:5" x14ac:dyDescent="0.3">
      <c r="A14" s="75" t="s">
        <v>67</v>
      </c>
      <c r="B14">
        <v>908</v>
      </c>
      <c r="C14" s="75">
        <f t="shared" si="1"/>
        <v>178</v>
      </c>
      <c r="D14" s="75">
        <f t="shared" si="0"/>
        <v>71.2</v>
      </c>
    </row>
    <row r="15" spans="1:5" x14ac:dyDescent="0.3">
      <c r="A15" s="75" t="s">
        <v>68</v>
      </c>
      <c r="B15" s="74">
        <v>1092</v>
      </c>
      <c r="C15" s="75">
        <f t="shared" si="1"/>
        <v>184</v>
      </c>
      <c r="D15" s="75">
        <f t="shared" si="0"/>
        <v>73.599999999999994</v>
      </c>
    </row>
    <row r="16" spans="1:5" x14ac:dyDescent="0.3">
      <c r="A16" s="75"/>
      <c r="E16">
        <f>SUM(D4:D15)</f>
        <v>436.79999999999995</v>
      </c>
    </row>
    <row r="17" spans="1:5" x14ac:dyDescent="0.3">
      <c r="A17" s="75"/>
    </row>
    <row r="18" spans="1:5" x14ac:dyDescent="0.3">
      <c r="A18" s="75" t="s">
        <v>70</v>
      </c>
      <c r="C18" s="75">
        <v>12</v>
      </c>
      <c r="D18" s="75">
        <v>4.8</v>
      </c>
    </row>
    <row r="19" spans="1:5" x14ac:dyDescent="0.3">
      <c r="A19" s="75" t="s">
        <v>71</v>
      </c>
      <c r="C19" s="75">
        <v>54</v>
      </c>
      <c r="D19" s="75">
        <v>21.6</v>
      </c>
    </row>
    <row r="20" spans="1:5" x14ac:dyDescent="0.3">
      <c r="A20" s="75" t="s">
        <v>62</v>
      </c>
      <c r="C20" s="75">
        <v>20</v>
      </c>
      <c r="D20" s="75">
        <v>8</v>
      </c>
    </row>
    <row r="21" spans="1:5" x14ac:dyDescent="0.3">
      <c r="A21" s="75"/>
      <c r="E21">
        <f>SUM(D18:D20)</f>
        <v>34.400000000000006</v>
      </c>
    </row>
    <row r="22" spans="1:5" x14ac:dyDescent="0.3">
      <c r="A22" s="75"/>
    </row>
    <row r="23" spans="1:5" x14ac:dyDescent="0.3">
      <c r="A23" s="75" t="s">
        <v>72</v>
      </c>
      <c r="C23" s="76">
        <v>225</v>
      </c>
      <c r="D23" s="76">
        <v>90</v>
      </c>
    </row>
    <row r="24" spans="1:5" x14ac:dyDescent="0.3">
      <c r="A24" s="75" t="s">
        <v>73</v>
      </c>
      <c r="C24" s="76">
        <v>225</v>
      </c>
      <c r="D24" s="76">
        <v>90</v>
      </c>
    </row>
    <row r="25" spans="1:5" x14ac:dyDescent="0.3">
      <c r="A25" s="75"/>
      <c r="E25" s="77">
        <f>SUM(D23:D24)</f>
        <v>180</v>
      </c>
    </row>
    <row r="26" spans="1:5" x14ac:dyDescent="0.3">
      <c r="A26" s="75"/>
    </row>
    <row r="27" spans="1:5" x14ac:dyDescent="0.3">
      <c r="A27" s="75" t="s">
        <v>74</v>
      </c>
      <c r="C27" s="76">
        <v>60</v>
      </c>
      <c r="D27" s="76">
        <v>24</v>
      </c>
    </row>
    <row r="28" spans="1:5" x14ac:dyDescent="0.3">
      <c r="A28" s="75" t="s">
        <v>75</v>
      </c>
      <c r="C28" s="76">
        <v>60</v>
      </c>
      <c r="D28" s="76">
        <v>24</v>
      </c>
    </row>
    <row r="29" spans="1:5" x14ac:dyDescent="0.3">
      <c r="A29" s="75"/>
      <c r="E29" s="77">
        <f>SUM(D27:D28)</f>
        <v>48</v>
      </c>
    </row>
    <row r="30" spans="1:5" x14ac:dyDescent="0.3">
      <c r="A30" s="75"/>
    </row>
    <row r="31" spans="1:5" x14ac:dyDescent="0.3">
      <c r="A31" s="75" t="s">
        <v>76</v>
      </c>
      <c r="C31" s="76">
        <v>60</v>
      </c>
      <c r="D31" s="76">
        <v>24</v>
      </c>
    </row>
    <row r="32" spans="1:5" x14ac:dyDescent="0.3">
      <c r="A32" s="75" t="s">
        <v>77</v>
      </c>
      <c r="C32" s="76">
        <v>60</v>
      </c>
      <c r="D32" s="76">
        <v>24</v>
      </c>
    </row>
    <row r="33" spans="1:7" x14ac:dyDescent="0.3">
      <c r="A33" s="75"/>
      <c r="E33" s="77">
        <f>SUM(D31:D32)</f>
        <v>48</v>
      </c>
    </row>
    <row r="36" spans="1:7" x14ac:dyDescent="0.3">
      <c r="E36" s="78">
        <f>SUM(E16:E34)</f>
        <v>747.19999999999993</v>
      </c>
      <c r="F36" t="s">
        <v>78</v>
      </c>
      <c r="G36" t="s">
        <v>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5-5-2015 HMS Test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2015-04-22T19:17:37Z</dcterms:created>
  <dcterms:modified xsi:type="dcterms:W3CDTF">2015-05-29T16:24:37Z</dcterms:modified>
</cp:coreProperties>
</file>