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108" windowWidth="23256" windowHeight="13740" firstSheet="1" activeTab="1"/>
  </bookViews>
  <sheets>
    <sheet name="CO2 calculations" sheetId="5" r:id="rId1"/>
    <sheet name="Release Calculator" sheetId="4" r:id="rId2"/>
    <sheet name="1 unit @ 1 cm-per-sec" sheetId="6" r:id="rId3"/>
    <sheet name="1 unit @ 10 cm-per-sec" sheetId="7" r:id="rId4"/>
    <sheet name="3 units @ 10 cm-per-sec" sheetId="8" r:id="rId5"/>
  </sheets>
  <calcPr calcId="125725"/>
</workbook>
</file>

<file path=xl/calcChain.xml><?xml version="1.0" encoding="utf-8"?>
<calcChain xmlns="http://schemas.openxmlformats.org/spreadsheetml/2006/main">
  <c r="F13" i="8"/>
  <c r="E27" s="1"/>
  <c r="F27" s="1"/>
  <c r="G27" s="1"/>
  <c r="H27" s="1"/>
  <c r="J27" s="1"/>
  <c r="K27" s="1"/>
  <c r="F13" i="7"/>
  <c r="E27" s="1"/>
  <c r="F27" s="1"/>
  <c r="G27" s="1"/>
  <c r="H27" s="1"/>
  <c r="J27" s="1"/>
  <c r="K27" s="1"/>
  <c r="F13" i="6"/>
  <c r="F13" i="4"/>
  <c r="D27" i="8"/>
  <c r="D26"/>
  <c r="D25"/>
  <c r="D24"/>
  <c r="D27" i="7"/>
  <c r="D26"/>
  <c r="D25"/>
  <c r="D24"/>
  <c r="D27" i="6"/>
  <c r="D26"/>
  <c r="D25"/>
  <c r="D24"/>
  <c r="E27"/>
  <c r="F27" s="1"/>
  <c r="G27" s="1"/>
  <c r="H27" s="1"/>
  <c r="J27" s="1"/>
  <c r="K27" s="1"/>
  <c r="E26" i="8" l="1"/>
  <c r="F26" s="1"/>
  <c r="G26" s="1"/>
  <c r="H26" s="1"/>
  <c r="J26" s="1"/>
  <c r="K26" s="1"/>
  <c r="E25"/>
  <c r="F25" s="1"/>
  <c r="G25" s="1"/>
  <c r="H25" s="1"/>
  <c r="J25" s="1"/>
  <c r="K25" s="1"/>
  <c r="E24"/>
  <c r="F24" s="1"/>
  <c r="G24" s="1"/>
  <c r="H24" s="1"/>
  <c r="J24" s="1"/>
  <c r="K24" s="1"/>
  <c r="E26" i="7"/>
  <c r="F26" s="1"/>
  <c r="G26" s="1"/>
  <c r="H26" s="1"/>
  <c r="J26" s="1"/>
  <c r="K26" s="1"/>
  <c r="E24"/>
  <c r="F24" s="1"/>
  <c r="G24" s="1"/>
  <c r="H24" s="1"/>
  <c r="J24" s="1"/>
  <c r="K24" s="1"/>
  <c r="E25"/>
  <c r="F25" s="1"/>
  <c r="G25" s="1"/>
  <c r="H25" s="1"/>
  <c r="J25" s="1"/>
  <c r="K25" s="1"/>
  <c r="E25" i="6"/>
  <c r="F25" s="1"/>
  <c r="G25" s="1"/>
  <c r="H25" s="1"/>
  <c r="J25" s="1"/>
  <c r="K25" s="1"/>
  <c r="E26"/>
  <c r="F26" s="1"/>
  <c r="G26" s="1"/>
  <c r="H26" s="1"/>
  <c r="J26" s="1"/>
  <c r="K26" s="1"/>
  <c r="E24"/>
  <c r="F24" s="1"/>
  <c r="G24" s="1"/>
  <c r="H24" s="1"/>
  <c r="J24" s="1"/>
  <c r="K24" s="1"/>
  <c r="D27" i="4"/>
  <c r="D26"/>
  <c r="E26" s="1"/>
  <c r="D25"/>
  <c r="D24"/>
  <c r="U9" i="5"/>
  <c r="U11"/>
  <c r="U13"/>
  <c r="U15"/>
  <c r="E25" i="4" l="1"/>
  <c r="F25" s="1"/>
  <c r="G25" s="1"/>
  <c r="H25" s="1"/>
  <c r="J25" s="1"/>
  <c r="E24"/>
  <c r="E27"/>
  <c r="F27" s="1"/>
  <c r="G27" s="1"/>
  <c r="H27" s="1"/>
  <c r="W7" i="5"/>
  <c r="P9"/>
  <c r="P11"/>
  <c r="P13"/>
  <c r="P15"/>
  <c r="P7"/>
  <c r="W15"/>
  <c r="N15"/>
  <c r="W13"/>
  <c r="N13"/>
  <c r="W11"/>
  <c r="N11"/>
  <c r="W9"/>
  <c r="N9"/>
  <c r="U7"/>
  <c r="N7"/>
  <c r="F39" i="4"/>
  <c r="F40"/>
  <c r="F41"/>
  <c r="E29" l="1"/>
  <c r="J27"/>
  <c r="K27" s="1"/>
  <c r="F24"/>
  <c r="F26"/>
  <c r="G26" s="1"/>
  <c r="H26" s="1"/>
  <c r="K25"/>
  <c r="G24" l="1"/>
  <c r="F29"/>
  <c r="J26"/>
  <c r="K26" s="1"/>
  <c r="H24" l="1"/>
  <c r="G29"/>
  <c r="H29" l="1"/>
  <c r="J24"/>
  <c r="K24" l="1"/>
  <c r="K29" s="1"/>
  <c r="J29"/>
</calcChain>
</file>

<file path=xl/sharedStrings.xml><?xml version="1.0" encoding="utf-8"?>
<sst xmlns="http://schemas.openxmlformats.org/spreadsheetml/2006/main" count="161" uniqueCount="59">
  <si>
    <t>Assumptions:</t>
  </si>
  <si>
    <t>pH offset</t>
  </si>
  <si>
    <t>Release rate:</t>
  </si>
  <si>
    <t>L/min</t>
  </si>
  <si>
    <t>ID hose</t>
  </si>
  <si>
    <t>gpm</t>
  </si>
  <si>
    <t>lpm</t>
  </si>
  <si>
    <t>5/8"</t>
  </si>
  <si>
    <t>1/2"</t>
  </si>
  <si>
    <t>3/4"</t>
  </si>
  <si>
    <t>Flowrates for "standard" garden hose sizes:</t>
  </si>
  <si>
    <t>NOTE: Actual hose diameter will depend upon length and head pressure.</t>
  </si>
  <si>
    <t>1. Shallow FOCE is smaller than FOCE at MARS by 1/2: 0.5m X 0.5m.</t>
  </si>
  <si>
    <t>4. FOCE uses different amounts of CO2 depending upon pH offset:</t>
  </si>
  <si>
    <t>Amt CO2</t>
  </si>
  <si>
    <t>Vol CO2-ESW</t>
  </si>
  <si>
    <t>mL/s</t>
  </si>
  <si>
    <t>L/day</t>
  </si>
  <si>
    <t>kg/day</t>
  </si>
  <si>
    <t>lb/day</t>
  </si>
  <si>
    <r>
      <t>Estimation of Shallow-FOCE CO</t>
    </r>
    <r>
      <rPr>
        <b/>
        <vertAlign val="subscript"/>
        <sz val="10"/>
        <rFont val="Arial"/>
        <family val="2"/>
      </rPr>
      <t>2</t>
    </r>
    <r>
      <rPr>
        <b/>
        <sz val="10"/>
        <rFont val="Arial"/>
        <family val="2"/>
      </rPr>
      <t xml:space="preserve"> enriched seawater release rate:</t>
    </r>
  </si>
  <si>
    <t>2. Water velocity thru flume set as "on average" a 1 cm/s flow through chamber.</t>
  </si>
  <si>
    <t xml:space="preserve"> - residence time for a 1 meter length chamber is 100 secs.</t>
  </si>
  <si>
    <t xml:space="preserve"> - internal cyclic flow indiced by a paddle.</t>
  </si>
  <si>
    <t>3. Concentration of CO2-ESW:</t>
  </si>
  <si>
    <t>mM</t>
  </si>
  <si>
    <t>L/s</t>
  </si>
  <si>
    <r>
      <t>CO</t>
    </r>
    <r>
      <rPr>
        <vertAlign val="subscript"/>
        <sz val="10"/>
        <rFont val="Arial"/>
        <family val="2"/>
      </rPr>
      <t>2</t>
    </r>
    <r>
      <rPr>
        <sz val="10"/>
        <rFont val="Arial"/>
      </rPr>
      <t xml:space="preserve"> addition calculations:</t>
    </r>
  </si>
  <si>
    <t>Initial conditions</t>
  </si>
  <si>
    <t>Calculated</t>
  </si>
  <si>
    <t>Case #</t>
  </si>
  <si>
    <t>Site</t>
  </si>
  <si>
    <r>
      <t>ΣPO</t>
    </r>
    <r>
      <rPr>
        <vertAlign val="subscript"/>
        <sz val="10"/>
        <rFont val="Arial"/>
        <family val="2"/>
      </rPr>
      <t>4</t>
    </r>
  </si>
  <si>
    <r>
      <t>ΣSiO</t>
    </r>
    <r>
      <rPr>
        <vertAlign val="subscript"/>
        <sz val="10"/>
        <rFont val="Arial"/>
        <family val="2"/>
      </rPr>
      <t>x</t>
    </r>
  </si>
  <si>
    <t>T</t>
  </si>
  <si>
    <t>P</t>
  </si>
  <si>
    <t>Talk</t>
  </si>
  <si>
    <r>
      <t>ΣCO</t>
    </r>
    <r>
      <rPr>
        <vertAlign val="subscript"/>
        <sz val="10"/>
        <rFont val="Arial"/>
        <family val="2"/>
      </rPr>
      <t>2</t>
    </r>
  </si>
  <si>
    <t>pH</t>
  </si>
  <si>
    <r>
      <t>pCO</t>
    </r>
    <r>
      <rPr>
        <vertAlign val="subscript"/>
        <sz val="10"/>
        <rFont val="Arial"/>
        <family val="2"/>
      </rPr>
      <t>2</t>
    </r>
  </si>
  <si>
    <r>
      <t>HCO</t>
    </r>
    <r>
      <rPr>
        <vertAlign val="subscript"/>
        <sz val="10"/>
        <rFont val="Arial"/>
        <family val="2"/>
      </rPr>
      <t>3</t>
    </r>
    <r>
      <rPr>
        <vertAlign val="superscript"/>
        <sz val="10"/>
        <rFont val="Arial"/>
        <family val="2"/>
      </rPr>
      <t>-</t>
    </r>
  </si>
  <si>
    <r>
      <t>CO</t>
    </r>
    <r>
      <rPr>
        <vertAlign val="subscript"/>
        <sz val="10"/>
        <rFont val="Arial"/>
        <family val="2"/>
      </rPr>
      <t>3</t>
    </r>
    <r>
      <rPr>
        <vertAlign val="superscript"/>
        <sz val="10"/>
        <rFont val="Arial"/>
        <family val="2"/>
      </rPr>
      <t>=</t>
    </r>
  </si>
  <si>
    <r>
      <t>CO</t>
    </r>
    <r>
      <rPr>
        <vertAlign val="subscript"/>
        <sz val="10"/>
        <rFont val="Arial"/>
        <family val="2"/>
      </rPr>
      <t>2</t>
    </r>
    <r>
      <rPr>
        <vertAlign val="superscript"/>
        <sz val="10"/>
        <rFont val="Arial"/>
        <family val="2"/>
      </rPr>
      <t>*</t>
    </r>
  </si>
  <si>
    <r>
      <t>ΔCO</t>
    </r>
    <r>
      <rPr>
        <vertAlign val="subscript"/>
        <sz val="10"/>
        <rFont val="Arial"/>
        <family val="2"/>
      </rPr>
      <t>2</t>
    </r>
  </si>
  <si>
    <t>pss-78</t>
  </si>
  <si>
    <t>μmol/kg</t>
  </si>
  <si>
    <t>deg C</t>
  </si>
  <si>
    <t>dbar</t>
  </si>
  <si>
    <t>μatm</t>
  </si>
  <si>
    <t>Monterey Bay / HML</t>
  </si>
  <si>
    <t>Sal</t>
  </si>
  <si>
    <t>+TCO2</t>
  </si>
  <si>
    <r>
      <t>μ</t>
    </r>
    <r>
      <rPr>
        <sz val="10"/>
        <rFont val="Arial"/>
      </rPr>
      <t>mol/kg</t>
    </r>
  </si>
  <si>
    <r>
      <t>µ</t>
    </r>
    <r>
      <rPr>
        <sz val="10"/>
        <rFont val="Arial"/>
      </rPr>
      <t>mole/s</t>
    </r>
  </si>
  <si>
    <t>cm/sec</t>
  </si>
  <si>
    <t>ht (m)</t>
  </si>
  <si>
    <t>w (m)</t>
  </si>
  <si>
    <t>pH:</t>
  </si>
  <si>
    <t>Sum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</si>
</sst>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.0000"/>
    <numFmt numFmtId="166" formatCode="0.000"/>
  </numFmts>
  <fonts count="11">
    <font>
      <sz val="10"/>
      <name val="Arial"/>
    </font>
    <font>
      <b/>
      <sz val="10"/>
      <name val="Arial"/>
      <family val="2"/>
    </font>
    <font>
      <b/>
      <vertAlign val="subscript"/>
      <sz val="10"/>
      <name val="Arial"/>
      <family val="2"/>
    </font>
    <font>
      <vertAlign val="subscript"/>
      <sz val="10"/>
      <name val="Arial"/>
      <family val="2"/>
    </font>
    <font>
      <sz val="8"/>
      <name val="Arial"/>
    </font>
    <font>
      <sz val="10"/>
      <color indexed="10"/>
      <name val="Arial"/>
    </font>
    <font>
      <vertAlign val="superscript"/>
      <sz val="10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sz val="10"/>
      <color rgb="FF00B050"/>
      <name val="Arial"/>
      <family val="2"/>
    </font>
    <font>
      <sz val="10"/>
      <color rgb="FF0070C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66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quotePrefix="1"/>
    <xf numFmtId="2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quotePrefix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166" fontId="8" fillId="0" borderId="0" xfId="0" applyNumberFormat="1" applyFont="1" applyAlignment="1">
      <alignment horizontal="center"/>
    </xf>
    <xf numFmtId="1" fontId="8" fillId="0" borderId="0" xfId="0" applyNumberFormat="1" applyFont="1" applyAlignment="1">
      <alignment horizontal="center"/>
    </xf>
    <xf numFmtId="0" fontId="8" fillId="0" borderId="0" xfId="0" applyFont="1"/>
    <xf numFmtId="2" fontId="8" fillId="0" borderId="0" xfId="0" applyNumberFormat="1" applyFont="1" applyAlignment="1">
      <alignment horizontal="center"/>
    </xf>
    <xf numFmtId="0" fontId="7" fillId="0" borderId="0" xfId="0" quotePrefix="1" applyFont="1" applyAlignment="1">
      <alignment horizontal="center"/>
    </xf>
    <xf numFmtId="0" fontId="9" fillId="0" borderId="0" xfId="0" quotePrefix="1" applyFont="1" applyAlignment="1">
      <alignment horizontal="center"/>
    </xf>
    <xf numFmtId="0" fontId="9" fillId="0" borderId="0" xfId="0" applyFont="1" applyAlignment="1">
      <alignment horizontal="center"/>
    </xf>
    <xf numFmtId="0" fontId="7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10" fillId="0" borderId="0" xfId="0" applyFont="1" applyAlignment="1">
      <alignment horizontal="center"/>
    </xf>
    <xf numFmtId="164" fontId="10" fillId="0" borderId="0" xfId="0" applyNumberFormat="1" applyFont="1" applyAlignment="1">
      <alignment horizontal="center"/>
    </xf>
    <xf numFmtId="166" fontId="10" fillId="0" borderId="0" xfId="0" applyNumberFormat="1" applyFont="1" applyAlignment="1">
      <alignment horizontal="center"/>
    </xf>
    <xf numFmtId="1" fontId="10" fillId="0" borderId="0" xfId="0" applyNumberFormat="1" applyFont="1" applyAlignment="1">
      <alignment horizontal="center"/>
    </xf>
    <xf numFmtId="0" fontId="10" fillId="0" borderId="0" xfId="0" applyFont="1"/>
    <xf numFmtId="2" fontId="10" fillId="0" borderId="0" xfId="0" applyNumberFormat="1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15"/>
  <sheetViews>
    <sheetView workbookViewId="0">
      <selection activeCell="A4" sqref="A4"/>
    </sheetView>
  </sheetViews>
  <sheetFormatPr defaultRowHeight="13.2"/>
  <cols>
    <col min="2" max="2" width="20.88671875" customWidth="1"/>
    <col min="15" max="15" width="2.6640625" customWidth="1"/>
    <col min="22" max="22" width="2.6640625" customWidth="1"/>
  </cols>
  <sheetData>
    <row r="1" spans="1:23" ht="15.6">
      <c r="A1" t="s">
        <v>27</v>
      </c>
      <c r="N1" s="2"/>
    </row>
    <row r="2" spans="1:23">
      <c r="C2" s="31" t="s">
        <v>28</v>
      </c>
      <c r="D2" s="31"/>
      <c r="E2" s="31"/>
      <c r="F2" s="31"/>
      <c r="G2" s="31"/>
      <c r="H2" s="31"/>
      <c r="I2" s="31"/>
      <c r="J2" s="31" t="s">
        <v>29</v>
      </c>
      <c r="K2" s="31"/>
      <c r="L2" s="31"/>
      <c r="M2" s="31"/>
      <c r="N2" s="31"/>
      <c r="Q2" s="31" t="s">
        <v>29</v>
      </c>
      <c r="R2" s="31"/>
      <c r="S2" s="31"/>
      <c r="T2" s="31"/>
      <c r="U2" s="31"/>
    </row>
    <row r="3" spans="1:23">
      <c r="N3" s="2"/>
    </row>
    <row r="4" spans="1:23" ht="16.8">
      <c r="A4" s="2" t="s">
        <v>30</v>
      </c>
      <c r="B4" s="2" t="s">
        <v>31</v>
      </c>
      <c r="C4" s="2" t="s">
        <v>50</v>
      </c>
      <c r="D4" s="2" t="s">
        <v>32</v>
      </c>
      <c r="E4" s="2" t="s">
        <v>33</v>
      </c>
      <c r="F4" s="2" t="s">
        <v>34</v>
      </c>
      <c r="G4" s="2" t="s">
        <v>35</v>
      </c>
      <c r="H4" s="2" t="s">
        <v>36</v>
      </c>
      <c r="I4" s="2" t="s">
        <v>37</v>
      </c>
      <c r="J4" s="2" t="s">
        <v>38</v>
      </c>
      <c r="K4" s="2" t="s">
        <v>39</v>
      </c>
      <c r="L4" s="2" t="s">
        <v>40</v>
      </c>
      <c r="M4" s="2" t="s">
        <v>41</v>
      </c>
      <c r="N4" s="2" t="s">
        <v>42</v>
      </c>
      <c r="O4" s="2"/>
      <c r="P4" s="2" t="s">
        <v>38</v>
      </c>
      <c r="Q4" s="2" t="s">
        <v>37</v>
      </c>
      <c r="R4" s="2" t="s">
        <v>39</v>
      </c>
      <c r="S4" s="2" t="s">
        <v>40</v>
      </c>
      <c r="T4" s="2" t="s">
        <v>41</v>
      </c>
      <c r="U4" s="2" t="s">
        <v>42</v>
      </c>
      <c r="V4" s="2"/>
      <c r="W4" s="2" t="s">
        <v>43</v>
      </c>
    </row>
    <row r="5" spans="1:23">
      <c r="A5" s="2"/>
      <c r="B5" s="2"/>
      <c r="C5" s="2" t="s">
        <v>44</v>
      </c>
      <c r="D5" s="2" t="s">
        <v>45</v>
      </c>
      <c r="E5" s="2" t="s">
        <v>45</v>
      </c>
      <c r="F5" s="2" t="s">
        <v>46</v>
      </c>
      <c r="G5" s="2" t="s">
        <v>47</v>
      </c>
      <c r="H5" s="2" t="s">
        <v>45</v>
      </c>
      <c r="I5" s="2" t="s">
        <v>45</v>
      </c>
      <c r="J5" s="2"/>
      <c r="K5" s="2" t="s">
        <v>48</v>
      </c>
      <c r="L5" s="2" t="s">
        <v>45</v>
      </c>
      <c r="M5" s="2" t="s">
        <v>45</v>
      </c>
      <c r="N5" s="2" t="s">
        <v>45</v>
      </c>
      <c r="O5" s="2"/>
      <c r="P5" s="2"/>
      <c r="Q5" s="2" t="s">
        <v>45</v>
      </c>
      <c r="R5" s="2" t="s">
        <v>48</v>
      </c>
      <c r="S5" s="2" t="s">
        <v>45</v>
      </c>
      <c r="T5" s="2" t="s">
        <v>45</v>
      </c>
      <c r="U5" s="2" t="s">
        <v>45</v>
      </c>
      <c r="V5" s="2"/>
      <c r="W5" s="2" t="s">
        <v>45</v>
      </c>
    </row>
    <row r="6" spans="1:23">
      <c r="A6" s="2"/>
      <c r="N6" s="2"/>
    </row>
    <row r="7" spans="1:23">
      <c r="A7" s="2">
        <v>0</v>
      </c>
      <c r="B7" t="s">
        <v>49</v>
      </c>
      <c r="C7" s="4">
        <v>32</v>
      </c>
      <c r="D7" s="9">
        <v>0.4</v>
      </c>
      <c r="E7" s="9">
        <v>4</v>
      </c>
      <c r="F7" s="4">
        <v>12</v>
      </c>
      <c r="G7" s="3">
        <v>10</v>
      </c>
      <c r="H7" s="3">
        <v>2200</v>
      </c>
      <c r="I7" s="3">
        <v>2025</v>
      </c>
      <c r="J7" s="10">
        <v>8.0436999999999994</v>
      </c>
      <c r="K7" s="3">
        <v>391</v>
      </c>
      <c r="L7" s="2">
        <v>1879.9</v>
      </c>
      <c r="M7" s="2">
        <v>128.80000000000001</v>
      </c>
      <c r="N7" s="3">
        <f>I7-L7-M7</f>
        <v>16.299999999999898</v>
      </c>
      <c r="O7" s="2"/>
      <c r="P7" s="10">
        <f>J7+A7</f>
        <v>8.0436999999999994</v>
      </c>
      <c r="Q7" s="3">
        <v>2025</v>
      </c>
      <c r="R7" s="3">
        <v>391</v>
      </c>
      <c r="S7" s="3">
        <v>1879.9</v>
      </c>
      <c r="T7" s="3">
        <v>128.80000000000001</v>
      </c>
      <c r="U7" s="3">
        <f>Q7-S7-T7</f>
        <v>16.299999999999898</v>
      </c>
      <c r="V7" s="2"/>
      <c r="W7" s="3">
        <f>Q7-I7</f>
        <v>0</v>
      </c>
    </row>
    <row r="8" spans="1:23">
      <c r="A8" s="2"/>
      <c r="C8" s="10"/>
      <c r="D8" s="9"/>
      <c r="E8" s="9"/>
      <c r="F8" s="4"/>
      <c r="G8" s="3"/>
      <c r="H8" s="3"/>
      <c r="I8" s="3"/>
      <c r="J8" s="2"/>
      <c r="K8" s="2"/>
      <c r="L8" s="2"/>
      <c r="M8" s="2"/>
      <c r="N8" s="3"/>
      <c r="O8" s="2"/>
      <c r="P8" s="10"/>
      <c r="Q8" s="3"/>
      <c r="R8" s="3"/>
      <c r="S8" s="3"/>
      <c r="T8" s="3"/>
      <c r="U8" s="3"/>
      <c r="V8" s="2"/>
      <c r="W8" s="3"/>
    </row>
    <row r="9" spans="1:23">
      <c r="A9" s="2">
        <v>-0.2</v>
      </c>
      <c r="B9" t="s">
        <v>49</v>
      </c>
      <c r="C9" s="4">
        <v>32</v>
      </c>
      <c r="D9" s="9">
        <v>0.4</v>
      </c>
      <c r="E9" s="9">
        <v>4</v>
      </c>
      <c r="F9" s="4">
        <v>12</v>
      </c>
      <c r="G9" s="3">
        <v>10</v>
      </c>
      <c r="H9" s="3">
        <v>2200</v>
      </c>
      <c r="I9" s="3">
        <v>2025</v>
      </c>
      <c r="J9" s="10">
        <v>8.0436999999999994</v>
      </c>
      <c r="K9" s="3">
        <v>391</v>
      </c>
      <c r="L9" s="2">
        <v>1879.9</v>
      </c>
      <c r="M9" s="2">
        <v>128.80000000000001</v>
      </c>
      <c r="N9" s="3">
        <f>I9-L9-M9</f>
        <v>16.299999999999898</v>
      </c>
      <c r="O9" s="2"/>
      <c r="P9" s="10">
        <f t="shared" ref="P9:P15" si="0">J9+A9</f>
        <v>7.8436999999999992</v>
      </c>
      <c r="Q9" s="3">
        <v>2099.5</v>
      </c>
      <c r="R9" s="3">
        <v>654.79999999999995</v>
      </c>
      <c r="S9" s="3">
        <v>1986.3</v>
      </c>
      <c r="T9" s="3">
        <v>85.9</v>
      </c>
      <c r="U9" s="3">
        <f t="shared" ref="U9:U15" si="1">Q9-S9-T9</f>
        <v>27.30000000000004</v>
      </c>
      <c r="V9" s="2"/>
      <c r="W9" s="3">
        <f>Q9-I9</f>
        <v>74.5</v>
      </c>
    </row>
    <row r="10" spans="1:23">
      <c r="P10" s="10"/>
      <c r="U10" s="3"/>
    </row>
    <row r="11" spans="1:23">
      <c r="A11" s="2">
        <v>-0.4</v>
      </c>
      <c r="B11" t="s">
        <v>49</v>
      </c>
      <c r="C11" s="4">
        <v>32</v>
      </c>
      <c r="D11" s="9">
        <v>0.4</v>
      </c>
      <c r="E11" s="9">
        <v>4</v>
      </c>
      <c r="F11" s="4">
        <v>12</v>
      </c>
      <c r="G11" s="3">
        <v>10</v>
      </c>
      <c r="H11" s="3">
        <v>2200</v>
      </c>
      <c r="I11" s="3">
        <v>2025</v>
      </c>
      <c r="J11" s="10">
        <v>8.0436999999999994</v>
      </c>
      <c r="K11" s="3">
        <v>391</v>
      </c>
      <c r="L11" s="2">
        <v>1879.9</v>
      </c>
      <c r="M11" s="2">
        <v>128.80000000000001</v>
      </c>
      <c r="N11" s="3">
        <f>I11-L11-M11</f>
        <v>16.299999999999898</v>
      </c>
      <c r="O11" s="2"/>
      <c r="P11" s="10">
        <f t="shared" si="0"/>
        <v>7.6436999999999991</v>
      </c>
      <c r="Q11" s="3">
        <v>2161.1</v>
      </c>
      <c r="R11" s="3">
        <v>1076.3</v>
      </c>
      <c r="S11" s="3">
        <v>2060</v>
      </c>
      <c r="T11" s="3">
        <v>56.2</v>
      </c>
      <c r="U11" s="3">
        <f t="shared" si="1"/>
        <v>44.899999999999906</v>
      </c>
      <c r="V11" s="2"/>
      <c r="W11" s="3">
        <f>Q11-I11</f>
        <v>136.09999999999991</v>
      </c>
    </row>
    <row r="12" spans="1:23">
      <c r="P12" s="10"/>
      <c r="U12" s="3"/>
    </row>
    <row r="13" spans="1:23">
      <c r="A13" s="2">
        <v>-0.8</v>
      </c>
      <c r="B13" t="s">
        <v>49</v>
      </c>
      <c r="C13" s="4">
        <v>32</v>
      </c>
      <c r="D13" s="9">
        <v>0.4</v>
      </c>
      <c r="E13" s="9">
        <v>4</v>
      </c>
      <c r="F13" s="4">
        <v>12</v>
      </c>
      <c r="G13" s="3">
        <v>10</v>
      </c>
      <c r="H13" s="3">
        <v>2200</v>
      </c>
      <c r="I13" s="3">
        <v>2025</v>
      </c>
      <c r="J13" s="10">
        <v>8.0436999999999994</v>
      </c>
      <c r="K13" s="3">
        <v>391</v>
      </c>
      <c r="L13" s="2">
        <v>1879.9</v>
      </c>
      <c r="M13" s="2">
        <v>128.80000000000001</v>
      </c>
      <c r="N13" s="3">
        <f>I13-L13-M13</f>
        <v>16.299999999999898</v>
      </c>
      <c r="O13" s="2"/>
      <c r="P13" s="10">
        <f t="shared" si="0"/>
        <v>7.2436999999999996</v>
      </c>
      <c r="Q13" s="3">
        <v>2282.3000000000002</v>
      </c>
      <c r="R13" s="3">
        <v>2810.8</v>
      </c>
      <c r="S13" s="3">
        <v>2141.9</v>
      </c>
      <c r="T13" s="3">
        <v>23.3</v>
      </c>
      <c r="U13" s="3">
        <f t="shared" si="1"/>
        <v>117.10000000000009</v>
      </c>
      <c r="V13" s="2"/>
      <c r="W13" s="3">
        <f>Q13-I13</f>
        <v>257.30000000000018</v>
      </c>
    </row>
    <row r="14" spans="1:23">
      <c r="P14" s="10"/>
      <c r="U14" s="3"/>
    </row>
    <row r="15" spans="1:23">
      <c r="A15" s="2">
        <v>-1.5</v>
      </c>
      <c r="B15" t="s">
        <v>49</v>
      </c>
      <c r="C15" s="4">
        <v>32</v>
      </c>
      <c r="D15" s="9">
        <v>0.4</v>
      </c>
      <c r="E15" s="9">
        <v>4</v>
      </c>
      <c r="F15" s="4">
        <v>12</v>
      </c>
      <c r="G15" s="3">
        <v>10</v>
      </c>
      <c r="H15" s="3">
        <v>2200</v>
      </c>
      <c r="I15" s="3">
        <v>2025</v>
      </c>
      <c r="J15" s="10">
        <v>8.0436999999999994</v>
      </c>
      <c r="K15" s="3">
        <v>391</v>
      </c>
      <c r="L15" s="2">
        <v>1879.9</v>
      </c>
      <c r="M15" s="2">
        <v>128.80000000000001</v>
      </c>
      <c r="N15" s="3">
        <f>I15-L15-M15</f>
        <v>16.299999999999898</v>
      </c>
      <c r="O15" s="2"/>
      <c r="P15" s="10">
        <f t="shared" si="0"/>
        <v>6.5436999999999994</v>
      </c>
      <c r="Q15" s="3">
        <v>2792.7</v>
      </c>
      <c r="R15" s="3">
        <v>14392.3</v>
      </c>
      <c r="S15" s="3">
        <v>2188.1999999999998</v>
      </c>
      <c r="T15" s="3">
        <v>4.7</v>
      </c>
      <c r="U15" s="3">
        <f t="shared" si="1"/>
        <v>599.79999999999995</v>
      </c>
      <c r="V15" s="2"/>
      <c r="W15" s="3">
        <f>Q15-I15</f>
        <v>767.69999999999982</v>
      </c>
    </row>
  </sheetData>
  <sheetProtection password="F43C" sheet="1" objects="1" scenarios="1"/>
  <mergeCells count="3">
    <mergeCell ref="C2:I2"/>
    <mergeCell ref="J2:N2"/>
    <mergeCell ref="Q2:U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43"/>
  <sheetViews>
    <sheetView tabSelected="1" workbookViewId="0">
      <selection activeCell="K13" sqref="K13"/>
    </sheetView>
  </sheetViews>
  <sheetFormatPr defaultRowHeight="13.2"/>
  <cols>
    <col min="1" max="1" width="4.6640625" customWidth="1"/>
    <col min="9" max="9" width="2.6640625" customWidth="1"/>
  </cols>
  <sheetData>
    <row r="1" spans="1:8" s="1" customFormat="1" ht="15.6">
      <c r="A1" s="1" t="s">
        <v>20</v>
      </c>
    </row>
    <row r="2" spans="1:8" s="1" customFormat="1"/>
    <row r="4" spans="1:8">
      <c r="A4" s="1" t="s">
        <v>0</v>
      </c>
    </row>
    <row r="6" spans="1:8">
      <c r="B6" t="s">
        <v>12</v>
      </c>
    </row>
    <row r="8" spans="1:8">
      <c r="B8" t="s">
        <v>21</v>
      </c>
    </row>
    <row r="9" spans="1:8">
      <c r="C9" s="8" t="s">
        <v>22</v>
      </c>
    </row>
    <row r="10" spans="1:8">
      <c r="C10" s="8" t="s">
        <v>23</v>
      </c>
    </row>
    <row r="11" spans="1:8">
      <c r="C11" s="8"/>
    </row>
    <row r="12" spans="1:8">
      <c r="C12" s="20" t="s">
        <v>54</v>
      </c>
      <c r="D12" s="13" t="s">
        <v>55</v>
      </c>
      <c r="E12" s="13" t="s">
        <v>56</v>
      </c>
    </row>
    <row r="13" spans="1:8">
      <c r="C13" s="21">
        <v>6</v>
      </c>
      <c r="D13" s="7">
        <v>0.5</v>
      </c>
      <c r="E13" s="7">
        <v>0.5</v>
      </c>
      <c r="F13" s="2">
        <f>C13/100*D13*E13*1000</f>
        <v>15</v>
      </c>
      <c r="G13" t="s">
        <v>26</v>
      </c>
    </row>
    <row r="14" spans="1:8">
      <c r="C14" s="8"/>
      <c r="F14" s="2"/>
    </row>
    <row r="15" spans="1:8">
      <c r="B15" t="s">
        <v>24</v>
      </c>
      <c r="E15" s="22">
        <v>40</v>
      </c>
      <c r="F15" t="s">
        <v>25</v>
      </c>
      <c r="G15" s="23" t="s">
        <v>57</v>
      </c>
      <c r="H15" s="14">
        <v>4.75</v>
      </c>
    </row>
    <row r="16" spans="1:8">
      <c r="E16" s="2"/>
    </row>
    <row r="17" spans="2:11">
      <c r="B17" t="s">
        <v>13</v>
      </c>
    </row>
    <row r="20" spans="2:11">
      <c r="F20" s="31" t="s">
        <v>15</v>
      </c>
      <c r="G20" s="31"/>
      <c r="H20" s="31"/>
      <c r="J20" s="31" t="s">
        <v>14</v>
      </c>
      <c r="K20" s="31"/>
    </row>
    <row r="21" spans="2:11">
      <c r="C21" s="2" t="s">
        <v>1</v>
      </c>
      <c r="D21" s="12" t="s">
        <v>51</v>
      </c>
      <c r="E21" s="2" t="s">
        <v>14</v>
      </c>
      <c r="F21" s="2" t="s">
        <v>16</v>
      </c>
      <c r="G21" s="13" t="s">
        <v>3</v>
      </c>
      <c r="H21" s="2" t="s">
        <v>17</v>
      </c>
      <c r="J21" s="2" t="s">
        <v>18</v>
      </c>
      <c r="K21" s="2" t="s">
        <v>19</v>
      </c>
    </row>
    <row r="22" spans="2:11">
      <c r="C22" s="2"/>
      <c r="D22" s="13" t="s">
        <v>52</v>
      </c>
      <c r="E22" s="13" t="s">
        <v>53</v>
      </c>
      <c r="F22" s="2"/>
      <c r="G22" s="2"/>
      <c r="H22" s="2"/>
    </row>
    <row r="23" spans="2:11">
      <c r="C23" s="2"/>
      <c r="E23" s="2"/>
      <c r="F23" s="2"/>
      <c r="G23" s="2"/>
      <c r="H23" s="2"/>
    </row>
    <row r="24" spans="2:11">
      <c r="C24" s="2">
        <v>0.2</v>
      </c>
      <c r="D24" s="7">
        <f>'CO2 calculations'!W9</f>
        <v>74.5</v>
      </c>
      <c r="E24" s="3">
        <f>$F$13*D24</f>
        <v>1117.5</v>
      </c>
      <c r="F24" s="4">
        <f>E24/$E$15</f>
        <v>27.9375</v>
      </c>
      <c r="G24" s="4">
        <f>F24*60/1000</f>
        <v>1.67625</v>
      </c>
      <c r="H24" s="5">
        <f>G24*60*24</f>
        <v>2413.8000000000002</v>
      </c>
      <c r="J24" s="4">
        <f>H24*$E$15/1000*44.0095/1000</f>
        <v>4.2492052440000005</v>
      </c>
      <c r="K24" s="9">
        <f>J24*2.2046</f>
        <v>9.3677978809224012</v>
      </c>
    </row>
    <row r="25" spans="2:11">
      <c r="C25" s="2">
        <v>0.4</v>
      </c>
      <c r="D25" s="7">
        <f>'CO2 calculations'!W11</f>
        <v>136.09999999999991</v>
      </c>
      <c r="E25" s="3">
        <f>$F$13*D25</f>
        <v>2041.4999999999986</v>
      </c>
      <c r="F25" s="4">
        <f>E25/$E$15</f>
        <v>51.037499999999966</v>
      </c>
      <c r="G25" s="4">
        <f t="shared" ref="G25:G27" si="0">F25*60/1000</f>
        <v>3.0622499999999984</v>
      </c>
      <c r="H25" s="5">
        <f t="shared" ref="H25:H27" si="1">G25*60*24</f>
        <v>4409.6399999999976</v>
      </c>
      <c r="J25" s="4">
        <f t="shared" ref="J25:J27" si="2">H25*$E$15/1000*44.0095/1000</f>
        <v>7.7626420631999968</v>
      </c>
      <c r="K25" s="9">
        <f>J25*2.2046</f>
        <v>17.113520692530713</v>
      </c>
    </row>
    <row r="26" spans="2:11">
      <c r="C26" s="25">
        <v>0.8</v>
      </c>
      <c r="D26" s="25">
        <f>'CO2 calculations'!W13</f>
        <v>257.30000000000018</v>
      </c>
      <c r="E26" s="26">
        <f>$F$13*D26</f>
        <v>3859.5000000000027</v>
      </c>
      <c r="F26" s="27">
        <f>E26/$E$15</f>
        <v>96.487500000000068</v>
      </c>
      <c r="G26" s="27">
        <f t="shared" si="0"/>
        <v>5.7892500000000036</v>
      </c>
      <c r="H26" s="28">
        <f t="shared" si="1"/>
        <v>8336.5200000000041</v>
      </c>
      <c r="I26" s="29"/>
      <c r="J26" s="27">
        <f t="shared" si="2"/>
        <v>14.675443077600008</v>
      </c>
      <c r="K26" s="30">
        <f>J26*2.2046</f>
        <v>32.353481808876978</v>
      </c>
    </row>
    <row r="27" spans="2:11">
      <c r="C27" s="6">
        <v>1.5</v>
      </c>
      <c r="D27" s="14">
        <f>'CO2 calculations'!W15</f>
        <v>767.69999999999982</v>
      </c>
      <c r="E27" s="15">
        <f>$F$13*D27</f>
        <v>11515.499999999996</v>
      </c>
      <c r="F27" s="16">
        <f>E27/$E$15</f>
        <v>287.88749999999993</v>
      </c>
      <c r="G27" s="16">
        <f t="shared" si="0"/>
        <v>17.273249999999997</v>
      </c>
      <c r="H27" s="17">
        <f t="shared" si="1"/>
        <v>24873.479999999996</v>
      </c>
      <c r="I27" s="18"/>
      <c r="J27" s="16">
        <f t="shared" si="2"/>
        <v>43.786776722399992</v>
      </c>
      <c r="K27" s="19">
        <f>J27*2.2046</f>
        <v>96.532327962203027</v>
      </c>
    </row>
    <row r="29" spans="2:11">
      <c r="C29" s="24" t="s">
        <v>58</v>
      </c>
      <c r="E29" s="3">
        <f>SUM(E24:E27)</f>
        <v>18534</v>
      </c>
      <c r="F29" s="3">
        <f t="shared" ref="F29:K29" si="3">SUM(F24:F27)</f>
        <v>463.34999999999997</v>
      </c>
      <c r="G29" s="3">
        <f t="shared" si="3"/>
        <v>27.800999999999998</v>
      </c>
      <c r="H29" s="3">
        <f t="shared" si="3"/>
        <v>40033.440000000002</v>
      </c>
      <c r="I29" s="3"/>
      <c r="J29" s="3">
        <f t="shared" si="3"/>
        <v>70.4740671072</v>
      </c>
      <c r="K29" s="3">
        <f t="shared" si="3"/>
        <v>155.36712834453311</v>
      </c>
    </row>
    <row r="33" spans="1:6">
      <c r="A33" s="1" t="s">
        <v>2</v>
      </c>
    </row>
    <row r="34" spans="1:6">
      <c r="A34" s="1"/>
    </row>
    <row r="35" spans="1:6">
      <c r="B35" t="s">
        <v>10</v>
      </c>
    </row>
    <row r="37" spans="1:6">
      <c r="C37" s="2" t="s">
        <v>4</v>
      </c>
      <c r="D37" s="2"/>
      <c r="E37" s="2" t="s">
        <v>5</v>
      </c>
      <c r="F37" s="2" t="s">
        <v>6</v>
      </c>
    </row>
    <row r="38" spans="1:6">
      <c r="C38" s="2"/>
      <c r="D38" s="2"/>
      <c r="E38" s="2"/>
      <c r="F38" s="2"/>
    </row>
    <row r="39" spans="1:6">
      <c r="C39" s="2" t="s">
        <v>8</v>
      </c>
      <c r="D39" s="2"/>
      <c r="E39" s="2">
        <v>9</v>
      </c>
      <c r="F39" s="5">
        <f>E39/0.2624</f>
        <v>34.298780487804876</v>
      </c>
    </row>
    <row r="40" spans="1:6">
      <c r="C40" s="2" t="s">
        <v>7</v>
      </c>
      <c r="D40" s="2"/>
      <c r="E40" s="2">
        <v>17</v>
      </c>
      <c r="F40" s="5">
        <f>E40/0.2624</f>
        <v>64.786585365853654</v>
      </c>
    </row>
    <row r="41" spans="1:6">
      <c r="C41" s="2" t="s">
        <v>9</v>
      </c>
      <c r="D41" s="2"/>
      <c r="E41" s="2">
        <v>23</v>
      </c>
      <c r="F41" s="5">
        <f>E41/0.2624</f>
        <v>87.652439024390233</v>
      </c>
    </row>
    <row r="43" spans="1:6">
      <c r="B43" t="s">
        <v>11</v>
      </c>
    </row>
  </sheetData>
  <mergeCells count="2">
    <mergeCell ref="F20:H20"/>
    <mergeCell ref="J20:K20"/>
  </mergeCells>
  <phoneticPr fontId="4" type="noConversion"/>
  <pageMargins left="0.75" right="0.75" top="1" bottom="1" header="0.5" footer="0.5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K39"/>
  <sheetViews>
    <sheetView workbookViewId="0">
      <selection activeCell="C13" sqref="C13"/>
    </sheetView>
  </sheetViews>
  <sheetFormatPr defaultRowHeight="13.2"/>
  <cols>
    <col min="1" max="1" width="4.6640625" customWidth="1"/>
    <col min="9" max="9" width="2.6640625" customWidth="1"/>
  </cols>
  <sheetData>
    <row r="1" spans="1:8" s="1" customFormat="1" ht="15.6">
      <c r="A1" s="1" t="s">
        <v>20</v>
      </c>
    </row>
    <row r="2" spans="1:8" s="1" customFormat="1"/>
    <row r="4" spans="1:8">
      <c r="A4" s="1" t="s">
        <v>0</v>
      </c>
    </row>
    <row r="6" spans="1:8">
      <c r="B6" t="s">
        <v>12</v>
      </c>
    </row>
    <row r="8" spans="1:8">
      <c r="B8" t="s">
        <v>21</v>
      </c>
    </row>
    <row r="9" spans="1:8">
      <c r="C9" s="8" t="s">
        <v>22</v>
      </c>
    </row>
    <row r="10" spans="1:8">
      <c r="C10" s="8" t="s">
        <v>23</v>
      </c>
    </row>
    <row r="11" spans="1:8">
      <c r="C11" s="8"/>
    </row>
    <row r="12" spans="1:8">
      <c r="C12" s="20" t="s">
        <v>54</v>
      </c>
      <c r="D12" s="13" t="s">
        <v>55</v>
      </c>
      <c r="E12" s="13" t="s">
        <v>56</v>
      </c>
    </row>
    <row r="13" spans="1:8">
      <c r="C13" s="21">
        <v>1</v>
      </c>
      <c r="D13" s="11">
        <v>0.5</v>
      </c>
      <c r="E13" s="11">
        <v>0.5</v>
      </c>
      <c r="F13" s="11">
        <f>C13/100*D13*E13*1000</f>
        <v>2.5</v>
      </c>
      <c r="G13" t="s">
        <v>26</v>
      </c>
    </row>
    <row r="14" spans="1:8">
      <c r="C14" s="8"/>
      <c r="F14" s="11"/>
    </row>
    <row r="15" spans="1:8">
      <c r="B15" t="s">
        <v>24</v>
      </c>
      <c r="E15" s="22">
        <v>40</v>
      </c>
      <c r="F15" t="s">
        <v>25</v>
      </c>
      <c r="G15" s="23" t="s">
        <v>57</v>
      </c>
      <c r="H15" s="14">
        <v>4.75</v>
      </c>
    </row>
    <row r="16" spans="1:8">
      <c r="E16" s="11"/>
    </row>
    <row r="17" spans="1:11">
      <c r="B17" t="s">
        <v>13</v>
      </c>
    </row>
    <row r="20" spans="1:11">
      <c r="F20" s="31" t="s">
        <v>15</v>
      </c>
      <c r="G20" s="31"/>
      <c r="H20" s="31"/>
      <c r="J20" s="31" t="s">
        <v>14</v>
      </c>
      <c r="K20" s="31"/>
    </row>
    <row r="21" spans="1:11">
      <c r="C21" s="11" t="s">
        <v>1</v>
      </c>
      <c r="D21" s="12" t="s">
        <v>51</v>
      </c>
      <c r="E21" s="11" t="s">
        <v>14</v>
      </c>
      <c r="F21" s="11" t="s">
        <v>16</v>
      </c>
      <c r="G21" s="13" t="s">
        <v>3</v>
      </c>
      <c r="H21" s="11" t="s">
        <v>17</v>
      </c>
      <c r="J21" s="11" t="s">
        <v>18</v>
      </c>
      <c r="K21" s="11" t="s">
        <v>19</v>
      </c>
    </row>
    <row r="22" spans="1:11">
      <c r="C22" s="11"/>
      <c r="D22" s="13" t="s">
        <v>52</v>
      </c>
      <c r="E22" s="13" t="s">
        <v>53</v>
      </c>
      <c r="F22" s="11"/>
      <c r="G22" s="11"/>
      <c r="H22" s="11"/>
    </row>
    <row r="23" spans="1:11">
      <c r="C23" s="11"/>
      <c r="E23" s="11"/>
      <c r="F23" s="11"/>
      <c r="G23" s="11"/>
      <c r="H23" s="11"/>
    </row>
    <row r="24" spans="1:11">
      <c r="C24" s="11">
        <v>0.2</v>
      </c>
      <c r="D24" s="11">
        <f>'CO2 calculations'!W9</f>
        <v>74.5</v>
      </c>
      <c r="E24" s="3">
        <f>$F$13*D24</f>
        <v>186.25</v>
      </c>
      <c r="F24" s="4">
        <f>E24/$E$15</f>
        <v>4.65625</v>
      </c>
      <c r="G24" s="4">
        <f>F24*60/1000</f>
        <v>0.27937499999999998</v>
      </c>
      <c r="H24" s="5">
        <f>G24*60*24</f>
        <v>402.29999999999995</v>
      </c>
      <c r="J24" s="4">
        <f>H24*$E$15/1000*44.0095/1000</f>
        <v>0.70820087399999998</v>
      </c>
      <c r="K24" s="9">
        <f>J24*2.2046</f>
        <v>1.5612996468204001</v>
      </c>
    </row>
    <row r="25" spans="1:11">
      <c r="C25" s="11">
        <v>0.4</v>
      </c>
      <c r="D25" s="11">
        <f>'CO2 calculations'!W11</f>
        <v>136.09999999999991</v>
      </c>
      <c r="E25" s="3">
        <f>$F$13*D25</f>
        <v>340.24999999999977</v>
      </c>
      <c r="F25" s="4">
        <f>E25/$E$15</f>
        <v>8.5062499999999943</v>
      </c>
      <c r="G25" s="4">
        <f t="shared" ref="G25:G27" si="0">F25*60/1000</f>
        <v>0.51037499999999969</v>
      </c>
      <c r="H25" s="5">
        <f t="shared" ref="H25:H27" si="1">G25*60*24</f>
        <v>734.9399999999996</v>
      </c>
      <c r="J25" s="4">
        <f t="shared" ref="J25:J27" si="2">H25*$E$15/1000*44.0095/1000</f>
        <v>1.2937736771999995</v>
      </c>
      <c r="K25" s="9">
        <f>J25*2.2046</f>
        <v>2.852253448755119</v>
      </c>
    </row>
    <row r="26" spans="1:11">
      <c r="C26" s="11">
        <v>0.8</v>
      </c>
      <c r="D26" s="11">
        <f>'CO2 calculations'!W13</f>
        <v>257.30000000000018</v>
      </c>
      <c r="E26" s="3">
        <f>$F$13*D26</f>
        <v>643.25000000000045</v>
      </c>
      <c r="F26" s="4">
        <f>E26/$E$15</f>
        <v>16.081250000000011</v>
      </c>
      <c r="G26" s="4">
        <f t="shared" si="0"/>
        <v>0.9648750000000007</v>
      </c>
      <c r="H26" s="5">
        <f t="shared" si="1"/>
        <v>1389.420000000001</v>
      </c>
      <c r="J26" s="4">
        <f t="shared" si="2"/>
        <v>2.445907179600002</v>
      </c>
      <c r="K26" s="9">
        <f>J26*2.2046</f>
        <v>5.3922469681461651</v>
      </c>
    </row>
    <row r="27" spans="1:11">
      <c r="C27" s="6">
        <v>1.5</v>
      </c>
      <c r="D27" s="14">
        <f>'CO2 calculations'!W15</f>
        <v>767.69999999999982</v>
      </c>
      <c r="E27" s="15">
        <f>$F$13*D27</f>
        <v>1919.2499999999995</v>
      </c>
      <c r="F27" s="16">
        <f>E27/$E$15</f>
        <v>47.981249999999989</v>
      </c>
      <c r="G27" s="16">
        <f t="shared" si="0"/>
        <v>2.878874999999999</v>
      </c>
      <c r="H27" s="17">
        <f t="shared" si="1"/>
        <v>4145.5799999999981</v>
      </c>
      <c r="I27" s="18"/>
      <c r="J27" s="16">
        <f t="shared" si="2"/>
        <v>7.2977961203999975</v>
      </c>
      <c r="K27" s="19">
        <f>J27*2.2046</f>
        <v>16.088721327033834</v>
      </c>
    </row>
    <row r="31" spans="1:11">
      <c r="A31" s="1"/>
    </row>
    <row r="32" spans="1:11">
      <c r="A32" s="1"/>
    </row>
    <row r="35" spans="3:6">
      <c r="C35" s="11"/>
      <c r="D35" s="11"/>
      <c r="E35" s="11"/>
      <c r="F35" s="11"/>
    </row>
    <row r="36" spans="3:6">
      <c r="C36" s="11"/>
      <c r="D36" s="11"/>
      <c r="E36" s="11"/>
      <c r="F36" s="11"/>
    </row>
    <row r="37" spans="3:6">
      <c r="C37" s="11"/>
      <c r="D37" s="11"/>
      <c r="E37" s="11"/>
      <c r="F37" s="5"/>
    </row>
    <row r="38" spans="3:6">
      <c r="C38" s="11"/>
      <c r="D38" s="11"/>
      <c r="E38" s="11"/>
      <c r="F38" s="5"/>
    </row>
    <row r="39" spans="3:6">
      <c r="C39" s="11"/>
      <c r="D39" s="11"/>
      <c r="E39" s="11"/>
      <c r="F39" s="5"/>
    </row>
  </sheetData>
  <sheetProtection password="F43C" sheet="1" objects="1" scenarios="1"/>
  <mergeCells count="2">
    <mergeCell ref="F20:H20"/>
    <mergeCell ref="J20:K20"/>
  </mergeCells>
  <pageMargins left="0.75" right="0.75" top="1" bottom="1" header="0.5" footer="0.5"/>
  <pageSetup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K39"/>
  <sheetViews>
    <sheetView workbookViewId="0">
      <selection activeCell="C13" sqref="C13"/>
    </sheetView>
  </sheetViews>
  <sheetFormatPr defaultRowHeight="13.2"/>
  <cols>
    <col min="1" max="1" width="4.6640625" customWidth="1"/>
    <col min="9" max="9" width="2.6640625" customWidth="1"/>
  </cols>
  <sheetData>
    <row r="1" spans="1:8" s="1" customFormat="1" ht="15.6">
      <c r="A1" s="1" t="s">
        <v>20</v>
      </c>
    </row>
    <row r="2" spans="1:8" s="1" customFormat="1"/>
    <row r="4" spans="1:8">
      <c r="A4" s="1" t="s">
        <v>0</v>
      </c>
    </row>
    <row r="6" spans="1:8">
      <c r="B6" t="s">
        <v>12</v>
      </c>
    </row>
    <row r="8" spans="1:8">
      <c r="B8" t="s">
        <v>21</v>
      </c>
    </row>
    <row r="9" spans="1:8">
      <c r="C9" s="8" t="s">
        <v>22</v>
      </c>
    </row>
    <row r="10" spans="1:8">
      <c r="C10" s="8" t="s">
        <v>23</v>
      </c>
    </row>
    <row r="11" spans="1:8">
      <c r="C11" s="8"/>
    </row>
    <row r="12" spans="1:8">
      <c r="C12" s="20" t="s">
        <v>54</v>
      </c>
      <c r="D12" s="13" t="s">
        <v>55</v>
      </c>
      <c r="E12" s="13" t="s">
        <v>56</v>
      </c>
    </row>
    <row r="13" spans="1:8">
      <c r="C13" s="21">
        <v>10</v>
      </c>
      <c r="D13" s="11">
        <v>0.5</v>
      </c>
      <c r="E13" s="11">
        <v>0.5</v>
      </c>
      <c r="F13" s="11">
        <f>C13/100*D13*E13*1000</f>
        <v>25</v>
      </c>
      <c r="G13" t="s">
        <v>26</v>
      </c>
    </row>
    <row r="14" spans="1:8">
      <c r="C14" s="8"/>
      <c r="F14" s="11"/>
    </row>
    <row r="15" spans="1:8">
      <c r="B15" t="s">
        <v>24</v>
      </c>
      <c r="E15" s="22">
        <v>40</v>
      </c>
      <c r="F15" t="s">
        <v>25</v>
      </c>
      <c r="G15" s="23" t="s">
        <v>57</v>
      </c>
      <c r="H15" s="14">
        <v>4.75</v>
      </c>
    </row>
    <row r="16" spans="1:8">
      <c r="E16" s="11"/>
    </row>
    <row r="17" spans="1:11">
      <c r="B17" t="s">
        <v>13</v>
      </c>
    </row>
    <row r="20" spans="1:11">
      <c r="F20" s="31" t="s">
        <v>15</v>
      </c>
      <c r="G20" s="31"/>
      <c r="H20" s="31"/>
      <c r="J20" s="31" t="s">
        <v>14</v>
      </c>
      <c r="K20" s="31"/>
    </row>
    <row r="21" spans="1:11">
      <c r="C21" s="11" t="s">
        <v>1</v>
      </c>
      <c r="D21" s="12" t="s">
        <v>51</v>
      </c>
      <c r="E21" s="11" t="s">
        <v>14</v>
      </c>
      <c r="F21" s="11" t="s">
        <v>16</v>
      </c>
      <c r="G21" s="13" t="s">
        <v>3</v>
      </c>
      <c r="H21" s="11" t="s">
        <v>17</v>
      </c>
      <c r="J21" s="11" t="s">
        <v>18</v>
      </c>
      <c r="K21" s="11" t="s">
        <v>19</v>
      </c>
    </row>
    <row r="22" spans="1:11">
      <c r="C22" s="11"/>
      <c r="D22" s="13" t="s">
        <v>52</v>
      </c>
      <c r="E22" s="13" t="s">
        <v>53</v>
      </c>
      <c r="F22" s="11"/>
      <c r="G22" s="11"/>
      <c r="H22" s="11"/>
    </row>
    <row r="23" spans="1:11">
      <c r="C23" s="11"/>
      <c r="E23" s="11"/>
      <c r="F23" s="11"/>
      <c r="G23" s="11"/>
      <c r="H23" s="11"/>
    </row>
    <row r="24" spans="1:11">
      <c r="C24" s="11">
        <v>0.2</v>
      </c>
      <c r="D24" s="11">
        <f>'CO2 calculations'!W9</f>
        <v>74.5</v>
      </c>
      <c r="E24" s="3">
        <f>$F$13*D24</f>
        <v>1862.5</v>
      </c>
      <c r="F24" s="4">
        <f>E24/$E$15</f>
        <v>46.5625</v>
      </c>
      <c r="G24" s="4">
        <f>F24*60/1000</f>
        <v>2.7937500000000002</v>
      </c>
      <c r="H24" s="5">
        <f>G24*60*24</f>
        <v>4023</v>
      </c>
      <c r="J24" s="4">
        <f>H24*$E$15/1000*44.0095/1000</f>
        <v>7.08200874</v>
      </c>
      <c r="K24" s="9">
        <f>J24*2.2046</f>
        <v>15.612996468204001</v>
      </c>
    </row>
    <row r="25" spans="1:11">
      <c r="C25" s="11">
        <v>0.4</v>
      </c>
      <c r="D25" s="11">
        <f>'CO2 calculations'!W11</f>
        <v>136.09999999999991</v>
      </c>
      <c r="E25" s="3">
        <f>$F$13*D25</f>
        <v>3402.4999999999977</v>
      </c>
      <c r="F25" s="4">
        <f>E25/$E$15</f>
        <v>85.062499999999943</v>
      </c>
      <c r="G25" s="4">
        <f t="shared" ref="G25:G27" si="0">F25*60/1000</f>
        <v>5.1037499999999962</v>
      </c>
      <c r="H25" s="5">
        <f t="shared" ref="H25:H27" si="1">G25*60*24</f>
        <v>7349.3999999999951</v>
      </c>
      <c r="J25" s="4">
        <f t="shared" ref="J25:J27" si="2">H25*$E$15/1000*44.0095/1000</f>
        <v>12.937736771999992</v>
      </c>
      <c r="K25" s="9">
        <f>J25*2.2046</f>
        <v>28.522534487551184</v>
      </c>
    </row>
    <row r="26" spans="1:11">
      <c r="C26" s="11">
        <v>0.8</v>
      </c>
      <c r="D26" s="11">
        <f>'CO2 calculations'!W13</f>
        <v>257.30000000000018</v>
      </c>
      <c r="E26" s="3">
        <f>$F$13*D26</f>
        <v>6432.5000000000045</v>
      </c>
      <c r="F26" s="4">
        <f>E26/$E$15</f>
        <v>160.81250000000011</v>
      </c>
      <c r="G26" s="4">
        <f t="shared" si="0"/>
        <v>9.6487500000000068</v>
      </c>
      <c r="H26" s="5">
        <f t="shared" si="1"/>
        <v>13894.20000000001</v>
      </c>
      <c r="J26" s="4">
        <f t="shared" si="2"/>
        <v>24.459071796000018</v>
      </c>
      <c r="K26" s="9">
        <f>J26*2.2046</f>
        <v>53.922469681461642</v>
      </c>
    </row>
    <row r="27" spans="1:11">
      <c r="C27" s="6">
        <v>1.5</v>
      </c>
      <c r="D27" s="14">
        <f>'CO2 calculations'!W15</f>
        <v>767.69999999999982</v>
      </c>
      <c r="E27" s="15">
        <f>$F$13*D27</f>
        <v>19192.499999999996</v>
      </c>
      <c r="F27" s="16">
        <f>E27/$E$15</f>
        <v>479.81249999999989</v>
      </c>
      <c r="G27" s="16">
        <f t="shared" si="0"/>
        <v>28.788749999999993</v>
      </c>
      <c r="H27" s="17">
        <f t="shared" si="1"/>
        <v>41455.799999999988</v>
      </c>
      <c r="I27" s="18"/>
      <c r="J27" s="16">
        <f t="shared" si="2"/>
        <v>72.977961203999982</v>
      </c>
      <c r="K27" s="19">
        <f>J27*2.2046</f>
        <v>160.88721327033838</v>
      </c>
    </row>
    <row r="31" spans="1:11">
      <c r="A31" s="1"/>
    </row>
    <row r="32" spans="1:11">
      <c r="A32" s="1"/>
    </row>
    <row r="35" spans="3:6">
      <c r="C35" s="11"/>
      <c r="D35" s="11"/>
      <c r="E35" s="11"/>
      <c r="F35" s="11"/>
    </row>
    <row r="36" spans="3:6">
      <c r="C36" s="11"/>
      <c r="D36" s="11"/>
      <c r="E36" s="11"/>
      <c r="F36" s="11"/>
    </row>
    <row r="37" spans="3:6">
      <c r="C37" s="11"/>
      <c r="D37" s="11"/>
      <c r="E37" s="11"/>
      <c r="F37" s="5"/>
    </row>
    <row r="38" spans="3:6">
      <c r="C38" s="11"/>
      <c r="D38" s="11"/>
      <c r="E38" s="11"/>
      <c r="F38" s="5"/>
    </row>
    <row r="39" spans="3:6">
      <c r="C39" s="11"/>
      <c r="D39" s="11"/>
      <c r="E39" s="11"/>
      <c r="F39" s="5"/>
    </row>
  </sheetData>
  <sheetProtection password="F43C" sheet="1" objects="1" scenarios="1"/>
  <mergeCells count="2">
    <mergeCell ref="F20:H20"/>
    <mergeCell ref="J20:K20"/>
  </mergeCells>
  <pageMargins left="0.75" right="0.75" top="1" bottom="1" header="0.5" footer="0.5"/>
  <pageSetup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K39"/>
  <sheetViews>
    <sheetView workbookViewId="0">
      <selection activeCell="C13" sqref="C13"/>
    </sheetView>
  </sheetViews>
  <sheetFormatPr defaultRowHeight="13.2"/>
  <cols>
    <col min="1" max="1" width="4.6640625" customWidth="1"/>
    <col min="9" max="9" width="2.6640625" customWidth="1"/>
  </cols>
  <sheetData>
    <row r="1" spans="1:8" s="1" customFormat="1" ht="15.6">
      <c r="A1" s="1" t="s">
        <v>20</v>
      </c>
    </row>
    <row r="2" spans="1:8" s="1" customFormat="1"/>
    <row r="4" spans="1:8">
      <c r="A4" s="1" t="s">
        <v>0</v>
      </c>
    </row>
    <row r="6" spans="1:8">
      <c r="B6" t="s">
        <v>12</v>
      </c>
    </row>
    <row r="8" spans="1:8">
      <c r="B8" t="s">
        <v>21</v>
      </c>
    </row>
    <row r="9" spans="1:8">
      <c r="C9" s="8" t="s">
        <v>22</v>
      </c>
    </row>
    <row r="10" spans="1:8">
      <c r="C10" s="8" t="s">
        <v>23</v>
      </c>
    </row>
    <row r="11" spans="1:8">
      <c r="C11" s="8"/>
    </row>
    <row r="12" spans="1:8">
      <c r="C12" s="20" t="s">
        <v>54</v>
      </c>
      <c r="D12" s="13" t="s">
        <v>55</v>
      </c>
      <c r="E12" s="13" t="s">
        <v>56</v>
      </c>
    </row>
    <row r="13" spans="1:8">
      <c r="C13" s="21">
        <v>30</v>
      </c>
      <c r="D13" s="11">
        <v>0.5</v>
      </c>
      <c r="E13" s="11">
        <v>0.5</v>
      </c>
      <c r="F13" s="11">
        <f>C13/100*D13*E13*1000</f>
        <v>75</v>
      </c>
      <c r="G13" t="s">
        <v>26</v>
      </c>
    </row>
    <row r="14" spans="1:8">
      <c r="C14" s="8"/>
      <c r="F14" s="11"/>
    </row>
    <row r="15" spans="1:8">
      <c r="B15" t="s">
        <v>24</v>
      </c>
      <c r="E15" s="22">
        <v>40</v>
      </c>
      <c r="F15" t="s">
        <v>25</v>
      </c>
      <c r="G15" s="23" t="s">
        <v>57</v>
      </c>
      <c r="H15" s="14">
        <v>4.75</v>
      </c>
    </row>
    <row r="16" spans="1:8">
      <c r="E16" s="11"/>
    </row>
    <row r="17" spans="1:11">
      <c r="B17" t="s">
        <v>13</v>
      </c>
    </row>
    <row r="20" spans="1:11">
      <c r="F20" s="31" t="s">
        <v>15</v>
      </c>
      <c r="G20" s="31"/>
      <c r="H20" s="31"/>
      <c r="J20" s="31" t="s">
        <v>14</v>
      </c>
      <c r="K20" s="31"/>
    </row>
    <row r="21" spans="1:11">
      <c r="C21" s="11" t="s">
        <v>1</v>
      </c>
      <c r="D21" s="12" t="s">
        <v>51</v>
      </c>
      <c r="E21" s="11" t="s">
        <v>14</v>
      </c>
      <c r="F21" s="11" t="s">
        <v>16</v>
      </c>
      <c r="G21" s="13" t="s">
        <v>3</v>
      </c>
      <c r="H21" s="11" t="s">
        <v>17</v>
      </c>
      <c r="J21" s="11" t="s">
        <v>18</v>
      </c>
      <c r="K21" s="11" t="s">
        <v>19</v>
      </c>
    </row>
    <row r="22" spans="1:11">
      <c r="C22" s="11"/>
      <c r="D22" s="13" t="s">
        <v>52</v>
      </c>
      <c r="E22" s="13" t="s">
        <v>53</v>
      </c>
      <c r="F22" s="11"/>
      <c r="G22" s="11"/>
      <c r="H22" s="11"/>
    </row>
    <row r="23" spans="1:11">
      <c r="C23" s="11"/>
      <c r="E23" s="11"/>
      <c r="F23" s="11"/>
      <c r="G23" s="11"/>
      <c r="H23" s="11"/>
    </row>
    <row r="24" spans="1:11">
      <c r="C24" s="11">
        <v>0.2</v>
      </c>
      <c r="D24" s="11">
        <f>'CO2 calculations'!W9</f>
        <v>74.5</v>
      </c>
      <c r="E24" s="3">
        <f>$F$13*D24</f>
        <v>5587.5</v>
      </c>
      <c r="F24" s="4">
        <f>E24/$E$15</f>
        <v>139.6875</v>
      </c>
      <c r="G24" s="4">
        <f>F24*60/1000</f>
        <v>8.3812499999999996</v>
      </c>
      <c r="H24" s="5">
        <f>G24*60*24</f>
        <v>12069</v>
      </c>
      <c r="J24" s="4">
        <f>H24*$E$15/1000*44.0095/1000</f>
        <v>21.246026220000001</v>
      </c>
      <c r="K24" s="9">
        <f>J24*2.2046</f>
        <v>46.838989404612008</v>
      </c>
    </row>
    <row r="25" spans="1:11">
      <c r="C25" s="11">
        <v>0.4</v>
      </c>
      <c r="D25" s="11">
        <f>'CO2 calculations'!W11</f>
        <v>136.09999999999991</v>
      </c>
      <c r="E25" s="3">
        <f>$F$13*D25</f>
        <v>10207.499999999993</v>
      </c>
      <c r="F25" s="4">
        <f>E25/$E$15</f>
        <v>255.18749999999983</v>
      </c>
      <c r="G25" s="4">
        <f t="shared" ref="G25:G27" si="0">F25*60/1000</f>
        <v>15.311249999999989</v>
      </c>
      <c r="H25" s="5">
        <f t="shared" ref="H25:H27" si="1">G25*60*24</f>
        <v>22048.199999999983</v>
      </c>
      <c r="J25" s="4">
        <f t="shared" ref="J25:J27" si="2">H25*$E$15/1000*44.0095/1000</f>
        <v>38.813210315999974</v>
      </c>
      <c r="K25" s="9">
        <f>J25*2.2046</f>
        <v>85.567603462653551</v>
      </c>
    </row>
    <row r="26" spans="1:11">
      <c r="C26" s="11">
        <v>0.8</v>
      </c>
      <c r="D26" s="11">
        <f>'CO2 calculations'!W13</f>
        <v>257.30000000000018</v>
      </c>
      <c r="E26" s="3">
        <f>$F$13*D26</f>
        <v>19297.500000000015</v>
      </c>
      <c r="F26" s="4">
        <f>E26/$E$15</f>
        <v>482.43750000000034</v>
      </c>
      <c r="G26" s="4">
        <f t="shared" si="0"/>
        <v>28.94625000000002</v>
      </c>
      <c r="H26" s="5">
        <f t="shared" si="1"/>
        <v>41682.600000000028</v>
      </c>
      <c r="J26" s="4">
        <f t="shared" si="2"/>
        <v>73.377215388000053</v>
      </c>
      <c r="K26" s="9">
        <f>J26*2.2046</f>
        <v>161.76740904438492</v>
      </c>
    </row>
    <row r="27" spans="1:11">
      <c r="C27" s="6">
        <v>1.5</v>
      </c>
      <c r="D27" s="14">
        <f>'CO2 calculations'!W15</f>
        <v>767.69999999999982</v>
      </c>
      <c r="E27" s="15">
        <f>$F$13*D27</f>
        <v>57577.499999999985</v>
      </c>
      <c r="F27" s="16">
        <f>E27/$E$15</f>
        <v>1439.4374999999995</v>
      </c>
      <c r="G27" s="16">
        <f t="shared" si="0"/>
        <v>86.366249999999965</v>
      </c>
      <c r="H27" s="17">
        <f t="shared" si="1"/>
        <v>124367.39999999994</v>
      </c>
      <c r="I27" s="18"/>
      <c r="J27" s="16">
        <f t="shared" si="2"/>
        <v>218.93388361199987</v>
      </c>
      <c r="K27" s="19">
        <f>J27*2.2046</f>
        <v>482.66163981101494</v>
      </c>
    </row>
    <row r="31" spans="1:11">
      <c r="A31" s="1"/>
    </row>
    <row r="32" spans="1:11">
      <c r="A32" s="1"/>
    </row>
    <row r="35" spans="3:6">
      <c r="C35" s="11"/>
      <c r="D35" s="11"/>
      <c r="E35" s="11"/>
      <c r="F35" s="11"/>
    </row>
    <row r="36" spans="3:6">
      <c r="C36" s="11"/>
      <c r="D36" s="11"/>
      <c r="E36" s="11"/>
      <c r="F36" s="11"/>
    </row>
    <row r="37" spans="3:6">
      <c r="C37" s="11"/>
      <c r="D37" s="11"/>
      <c r="E37" s="11"/>
      <c r="F37" s="5"/>
    </row>
    <row r="38" spans="3:6">
      <c r="C38" s="11"/>
      <c r="D38" s="11"/>
      <c r="E38" s="11"/>
      <c r="F38" s="5"/>
    </row>
    <row r="39" spans="3:6">
      <c r="C39" s="11"/>
      <c r="D39" s="11"/>
      <c r="E39" s="11"/>
      <c r="F39" s="5"/>
    </row>
  </sheetData>
  <sheetProtection password="F43C" sheet="1" objects="1" scenarios="1"/>
  <mergeCells count="2">
    <mergeCell ref="F20:H20"/>
    <mergeCell ref="J20:K20"/>
  </mergeCells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CO2 calculations</vt:lpstr>
      <vt:lpstr>Release Calculator</vt:lpstr>
      <vt:lpstr>1 unit @ 1 cm-per-sec</vt:lpstr>
      <vt:lpstr>1 unit @ 10 cm-per-sec</vt:lpstr>
      <vt:lpstr>3 units @ 10 cm-per-sec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Edward T Peltzer</dc:creator>
  <cp:lastModifiedBy>scji</cp:lastModifiedBy>
  <dcterms:created xsi:type="dcterms:W3CDTF">2011-02-04T19:31:49Z</dcterms:created>
  <dcterms:modified xsi:type="dcterms:W3CDTF">2012-10-29T23:40:22Z</dcterms:modified>
</cp:coreProperties>
</file>