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418_CompositePressureCases\Bulk Mod. Calc\"/>
    </mc:Choice>
  </mc:AlternateContent>
  <bookViews>
    <workbookView xWindow="0" yWindow="0" windowWidth="34800" windowHeight="205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6" i="1" l="1"/>
  <c r="Q26" i="1"/>
  <c r="Q28" i="1"/>
  <c r="S28" i="1" s="1"/>
  <c r="Q29" i="1"/>
  <c r="S29" i="1" s="1"/>
  <c r="O25" i="1"/>
  <c r="O26" i="1"/>
  <c r="M29" i="1"/>
  <c r="O29" i="1" s="1"/>
  <c r="I29" i="1"/>
  <c r="M28" i="1"/>
  <c r="O28" i="1" s="1"/>
  <c r="I28" i="1"/>
  <c r="M27" i="1"/>
  <c r="Q27" i="1" s="1"/>
  <c r="S27" i="1" s="1"/>
  <c r="I27" i="1"/>
  <c r="M26" i="1"/>
  <c r="I26" i="1"/>
  <c r="M25" i="1"/>
  <c r="Q25" i="1" s="1"/>
  <c r="S25" i="1" s="1"/>
  <c r="I25" i="1"/>
  <c r="M24" i="1"/>
  <c r="Q24" i="1" s="1"/>
  <c r="S24" i="1" s="1"/>
  <c r="I24" i="1"/>
  <c r="M23" i="1"/>
  <c r="O23" i="1" s="1"/>
  <c r="I23" i="1"/>
  <c r="D21" i="1"/>
  <c r="I8" i="1"/>
  <c r="I9" i="1"/>
  <c r="I10" i="1"/>
  <c r="I11" i="1"/>
  <c r="I12" i="1"/>
  <c r="I7" i="1"/>
  <c r="I6" i="1"/>
  <c r="M12" i="1"/>
  <c r="O12" i="1" s="1"/>
  <c r="M11" i="1"/>
  <c r="O11" i="1" s="1"/>
  <c r="M10" i="1"/>
  <c r="O10" i="1" s="1"/>
  <c r="M9" i="1"/>
  <c r="M8" i="1"/>
  <c r="O8" i="1" s="1"/>
  <c r="M7" i="1"/>
  <c r="AE1" i="1"/>
  <c r="O27" i="1" l="1"/>
  <c r="O24" i="1"/>
  <c r="O9" i="1"/>
  <c r="O7" i="1"/>
  <c r="AB1" i="1"/>
  <c r="M6" i="1"/>
  <c r="O6" i="1" l="1"/>
  <c r="D4" i="1"/>
  <c r="Y1" i="1"/>
  <c r="Q8" i="1" l="1"/>
  <c r="S8" i="1" s="1"/>
  <c r="Q12" i="1"/>
  <c r="S12" i="1" s="1"/>
  <c r="Q10" i="1"/>
  <c r="S10" i="1" s="1"/>
  <c r="Q11" i="1"/>
  <c r="S11" i="1" s="1"/>
  <c r="Q9" i="1"/>
  <c r="S9" i="1" s="1"/>
  <c r="Q7" i="1"/>
  <c r="S7" i="1" s="1"/>
  <c r="Q23" i="1"/>
  <c r="S23" i="1" s="1"/>
  <c r="Q6" i="1"/>
  <c r="S6" i="1"/>
</calcChain>
</file>

<file path=xl/sharedStrings.xml><?xml version="1.0" encoding="utf-8"?>
<sst xmlns="http://schemas.openxmlformats.org/spreadsheetml/2006/main" count="30" uniqueCount="25">
  <si>
    <t>Pressure (psi)</t>
  </si>
  <si>
    <t>Delta r</t>
  </si>
  <si>
    <t>Delta r/r</t>
  </si>
  <si>
    <t>Delta L/L</t>
  </si>
  <si>
    <t>Delta V</t>
  </si>
  <si>
    <t>Delta V/V</t>
  </si>
  <si>
    <t>Wind Angle</t>
  </si>
  <si>
    <t>lbf.</t>
  </si>
  <si>
    <t>Case volume=</t>
  </si>
  <si>
    <t>1000_Delta r</t>
  </si>
  <si>
    <t>1000_Delta r/r</t>
  </si>
  <si>
    <t>1000_Delta L</t>
  </si>
  <si>
    <t>1000_Delta L/L</t>
  </si>
  <si>
    <t>1000_Delta V</t>
  </si>
  <si>
    <t>1000_Delta V/V</t>
  </si>
  <si>
    <t>psi</t>
  </si>
  <si>
    <t>Case I.D.=</t>
  </si>
  <si>
    <t>Case Length=</t>
  </si>
  <si>
    <t>Case Wall=</t>
  </si>
  <si>
    <t>Cap Area=</t>
  </si>
  <si>
    <t>Composite Press Cases LM Graphite epoxy 10 layers 7' I.D. x 21" Long</t>
  </si>
  <si>
    <t>AxialStrain in/in</t>
  </si>
  <si>
    <t>Delta L  in</t>
  </si>
  <si>
    <t>CaseO.D.=</t>
  </si>
  <si>
    <t>r/t=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</si>
</sst>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"/>
    <numFmt numFmtId="166" formatCode="0.000E+00"/>
    <numFmt numFmtId="168" formatCode="0.0"/>
    <numFmt numFmtId="169" formatCode="0.0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0" fillId="2" borderId="0" xfId="0" applyFill="1"/>
    <xf numFmtId="164" fontId="0" fillId="2" borderId="0" xfId="0" applyNumberFormat="1" applyFill="1"/>
    <xf numFmtId="166" fontId="0" fillId="2" borderId="0" xfId="0" applyNumberFormat="1" applyFill="1"/>
    <xf numFmtId="165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Sheet1!$I$21</c:f>
              <c:strCache>
                <c:ptCount val="1"/>
                <c:pt idx="0">
                  <c:v>Delta r/r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Sheet1!$I$23:$I$29</c:f>
              <c:numCache>
                <c:formatCode>General</c:formatCode>
                <c:ptCount val="7"/>
                <c:pt idx="0">
                  <c:v>-8.0325528269560246E-3</c:v>
                </c:pt>
                <c:pt idx="1">
                  <c:v>-4.6544831524842943E-3</c:v>
                </c:pt>
                <c:pt idx="2">
                  <c:v>-2.6536264991433465E-3</c:v>
                </c:pt>
                <c:pt idx="3">
                  <c:v>-1.7669902912621359E-3</c:v>
                </c:pt>
                <c:pt idx="4">
                  <c:v>-1.6125071387778414E-3</c:v>
                </c:pt>
                <c:pt idx="5">
                  <c:v>-1.8315248429468878E-3</c:v>
                </c:pt>
                <c:pt idx="6">
                  <c:v>-2.1530553969160478E-3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D4-4909-B17A-0F5F13BDB29E}"/>
            </c:ext>
          </c:extLst>
        </c:ser>
        <c:ser>
          <c:idx val="1"/>
          <c:order val="1"/>
          <c:tx>
            <c:strRef>
              <c:f>Sheet1!$O$21</c:f>
              <c:strCache>
                <c:ptCount val="1"/>
                <c:pt idx="0">
                  <c:v>Delta L/L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Sheet1!$O$23:$O$29</c:f>
              <c:numCache>
                <c:formatCode>0.000E+00</c:formatCode>
                <c:ptCount val="7"/>
                <c:pt idx="0">
                  <c:v>1.6609999999999997E-3</c:v>
                </c:pt>
                <c:pt idx="1">
                  <c:v>-2.4520000000000002E-3</c:v>
                </c:pt>
                <c:pt idx="2">
                  <c:v>-6.829E-3</c:v>
                </c:pt>
                <c:pt idx="3">
                  <c:v>-1.091E-2</c:v>
                </c:pt>
                <c:pt idx="4">
                  <c:v>-1.4370000000000003E-2</c:v>
                </c:pt>
                <c:pt idx="5">
                  <c:v>-1.7059999999999999E-2</c:v>
                </c:pt>
                <c:pt idx="6">
                  <c:v>-1.8939999999999999E-2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D4-4909-B17A-0F5F13BDB29E}"/>
            </c:ext>
          </c:extLst>
        </c:ser>
        <c:ser>
          <c:idx val="2"/>
          <c:order val="2"/>
          <c:tx>
            <c:strRef>
              <c:f>Sheet1!$S$21</c:f>
              <c:strCache>
                <c:ptCount val="1"/>
                <c:pt idx="0">
                  <c:v>Delta V/V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Sheet1!$S$23:$S$29</c:f>
              <c:numCache>
                <c:formatCode>0.00000</c:formatCode>
                <c:ptCount val="7"/>
                <c:pt idx="0">
                  <c:v>1.3067626065019877E-2</c:v>
                </c:pt>
                <c:pt idx="1">
                  <c:v>1.0964732785727247E-2</c:v>
                </c:pt>
                <c:pt idx="2">
                  <c:v>1.1665457549947163E-2</c:v>
                </c:pt>
                <c:pt idx="3">
                  <c:v>1.4118563085468282E-2</c:v>
                </c:pt>
                <c:pt idx="4">
                  <c:v>1.7288011570640281E-2</c:v>
                </c:pt>
                <c:pt idx="5">
                  <c:v>2.036497018788742E-2</c:v>
                </c:pt>
                <c:pt idx="6">
                  <c:v>2.2817165114727592E-2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8D4-4909-B17A-0F5F13BD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90960"/>
        <c:axId val="64283888"/>
      </c:lineChart>
      <c:catAx>
        <c:axId val="6429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Angle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83888"/>
        <c:crosses val="autoZero"/>
        <c:auto val="1"/>
        <c:lblAlgn val="ctr"/>
        <c:lblOffset val="100"/>
        <c:noMultiLvlLbl val="0"/>
      </c:catAx>
      <c:valAx>
        <c:axId val="642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in/in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Sheet1!$I$4</c:f>
              <c:strCache>
                <c:ptCount val="1"/>
                <c:pt idx="0">
                  <c:v>1000_Delta r/r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Sheet1!$I$6:$I$12</c:f>
              <c:numCache>
                <c:formatCode>General</c:formatCode>
                <c:ptCount val="7"/>
                <c:pt idx="0">
                  <c:v>-2.9714448886350659E-3</c:v>
                </c:pt>
                <c:pt idx="1">
                  <c:v>-2.3283837806967449E-3</c:v>
                </c:pt>
                <c:pt idx="2">
                  <c:v>-1.3266704740148487E-3</c:v>
                </c:pt>
                <c:pt idx="3">
                  <c:v>-8.8349514563106795E-4</c:v>
                </c:pt>
                <c:pt idx="4">
                  <c:v>-8.0611079383209594E-4</c:v>
                </c:pt>
                <c:pt idx="5">
                  <c:v>-9.1576242147344391E-4</c:v>
                </c:pt>
                <c:pt idx="6">
                  <c:v>-1.0773843517989721E-3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66-476B-8D12-694A12895439}"/>
            </c:ext>
          </c:extLst>
        </c:ser>
        <c:ser>
          <c:idx val="1"/>
          <c:order val="1"/>
          <c:tx>
            <c:strRef>
              <c:f>Sheet1!$O$4</c:f>
              <c:strCache>
                <c:ptCount val="1"/>
                <c:pt idx="0">
                  <c:v>1000_Delta L/L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Sheet1!$O$6:$O$12</c:f>
              <c:numCache>
                <c:formatCode>0.000E+00</c:formatCode>
                <c:ptCount val="7"/>
                <c:pt idx="0">
                  <c:v>8.3000000000000001E-4</c:v>
                </c:pt>
                <c:pt idx="1">
                  <c:v>-1.2260000000000001E-3</c:v>
                </c:pt>
                <c:pt idx="2">
                  <c:v>-3.4139999999999995E-3</c:v>
                </c:pt>
                <c:pt idx="3">
                  <c:v>-5.4580000000000002E-3</c:v>
                </c:pt>
                <c:pt idx="4">
                  <c:v>-7.1879999999999999E-3</c:v>
                </c:pt>
                <c:pt idx="5">
                  <c:v>-8.5299999999999994E-3</c:v>
                </c:pt>
                <c:pt idx="6">
                  <c:v>-9.4710000000000003E-3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66-476B-8D12-694A12895439}"/>
            </c:ext>
          </c:extLst>
        </c:ser>
        <c:ser>
          <c:idx val="2"/>
          <c:order val="2"/>
          <c:tx>
            <c:strRef>
              <c:f>Sheet1!$S$4</c:f>
              <c:strCache>
                <c:ptCount val="1"/>
                <c:pt idx="0">
                  <c:v>1000_Delta V/V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Sheet1!$A$23:$A$29</c:f>
              <c:numCache>
                <c:formatCode>General</c:formatCode>
                <c:ptCount val="7"/>
                <c:pt idx="0">
                  <c:v>50</c:v>
                </c:pt>
                <c:pt idx="1">
                  <c:v>55</c:v>
                </c:pt>
                <c:pt idx="2">
                  <c:v>60</c:v>
                </c:pt>
                <c:pt idx="3">
                  <c:v>65</c:v>
                </c:pt>
                <c:pt idx="4">
                  <c:v>70</c:v>
                </c:pt>
                <c:pt idx="5">
                  <c:v>75</c:v>
                </c:pt>
                <c:pt idx="6">
                  <c:v>80</c:v>
                </c:pt>
              </c:numCache>
            </c:numRef>
          </c:cat>
          <c:val>
            <c:numRef>
              <c:f>Sheet1!$S$6:$S$12</c:f>
              <c:numCache>
                <c:formatCode>0.00000</c:formatCode>
                <c:ptCount val="7"/>
                <c:pt idx="0">
                  <c:v>4.6266747317459042E-3</c:v>
                </c:pt>
                <c:pt idx="1">
                  <c:v>5.4942544824653989E-3</c:v>
                </c:pt>
                <c:pt idx="2">
                  <c:v>5.841763373244436E-3</c:v>
                </c:pt>
                <c:pt idx="3">
                  <c:v>7.0717797390311378E-3</c:v>
                </c:pt>
                <c:pt idx="4">
                  <c:v>8.6579215606456886E-3</c:v>
                </c:pt>
                <c:pt idx="5">
                  <c:v>1.0197527170764475E-2</c:v>
                </c:pt>
                <c:pt idx="6">
                  <c:v>1.1430819728092572E-2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66-476B-8D12-694A12895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290960"/>
        <c:axId val="64283888"/>
      </c:lineChart>
      <c:catAx>
        <c:axId val="64290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Wind Angle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83888"/>
        <c:crosses val="autoZero"/>
        <c:auto val="1"/>
        <c:lblAlgn val="ctr"/>
        <c:lblOffset val="100"/>
        <c:noMultiLvlLbl val="0"/>
      </c:catAx>
      <c:valAx>
        <c:axId val="64283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in/in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29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285750</xdr:colOff>
      <xdr:row>20</xdr:row>
      <xdr:rowOff>14287</xdr:rowOff>
    </xdr:from>
    <xdr:to>
      <xdr:col>28</xdr:col>
      <xdr:colOff>590550</xdr:colOff>
      <xdr:row>33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295275</xdr:colOff>
      <xdr:row>4</xdr:row>
      <xdr:rowOff>9525</xdr:rowOff>
    </xdr:from>
    <xdr:to>
      <xdr:col>28</xdr:col>
      <xdr:colOff>600075</xdr:colOff>
      <xdr:row>18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workbookViewId="0">
      <selection activeCell="G36" sqref="G36"/>
    </sheetView>
  </sheetViews>
  <sheetFormatPr defaultRowHeight="15" x14ac:dyDescent="0.25"/>
  <cols>
    <col min="1" max="1" width="15.42578125" customWidth="1"/>
    <col min="7" max="7" width="12.85546875" customWidth="1"/>
    <col min="8" max="8" width="5.7109375" customWidth="1"/>
    <col min="9" max="9" width="13.85546875" customWidth="1"/>
    <col min="11" max="11" width="16.140625" customWidth="1"/>
    <col min="12" max="12" width="4.85546875" customWidth="1"/>
    <col min="13" max="13" width="11.7109375" customWidth="1"/>
    <col min="15" max="15" width="10.5703125" customWidth="1"/>
    <col min="18" max="18" width="5.42578125" customWidth="1"/>
    <col min="24" max="24" width="10.85546875" customWidth="1"/>
    <col min="30" max="30" width="5.28515625" customWidth="1"/>
    <col min="31" max="31" width="5.42578125" customWidth="1"/>
  </cols>
  <sheetData>
    <row r="1" spans="1:31" x14ac:dyDescent="0.25">
      <c r="A1" t="s">
        <v>20</v>
      </c>
      <c r="J1" t="s">
        <v>16</v>
      </c>
      <c r="K1" s="2">
        <v>7.0039999999999996</v>
      </c>
      <c r="M1" t="s">
        <v>18</v>
      </c>
      <c r="N1" s="4">
        <v>0.31</v>
      </c>
      <c r="P1" t="s">
        <v>23</v>
      </c>
      <c r="Q1">
        <v>7.6239999999999997</v>
      </c>
      <c r="S1" t="s">
        <v>17</v>
      </c>
      <c r="U1" s="4">
        <v>21</v>
      </c>
      <c r="W1" t="s">
        <v>8</v>
      </c>
      <c r="Y1">
        <f>((PI()*((K1+(2*N1))^2)/4)*U1)</f>
        <v>958.68283470090842</v>
      </c>
      <c r="AA1" t="s">
        <v>19</v>
      </c>
      <c r="AB1" s="2">
        <f>PI()*(Q1^2)/4</f>
        <v>45.651563557186115</v>
      </c>
      <c r="AD1" t="s">
        <v>24</v>
      </c>
      <c r="AE1" s="5">
        <f>(K1/2)/N1</f>
        <v>11.296774193548387</v>
      </c>
    </row>
    <row r="4" spans="1:31" x14ac:dyDescent="0.25">
      <c r="A4" t="s">
        <v>0</v>
      </c>
      <c r="B4">
        <v>1000</v>
      </c>
      <c r="C4" t="s">
        <v>15</v>
      </c>
      <c r="D4">
        <f>B4*AB1</f>
        <v>45651.563557186113</v>
      </c>
      <c r="E4" t="s">
        <v>7</v>
      </c>
      <c r="G4" t="s">
        <v>9</v>
      </c>
      <c r="I4" t="s">
        <v>10</v>
      </c>
      <c r="K4" t="s">
        <v>21</v>
      </c>
      <c r="M4" t="s">
        <v>11</v>
      </c>
      <c r="O4" t="s">
        <v>12</v>
      </c>
      <c r="Q4" t="s">
        <v>13</v>
      </c>
      <c r="S4" t="s">
        <v>14</v>
      </c>
    </row>
    <row r="5" spans="1:31" x14ac:dyDescent="0.25">
      <c r="A5" t="s">
        <v>6</v>
      </c>
    </row>
    <row r="6" spans="1:31" x14ac:dyDescent="0.25">
      <c r="A6">
        <v>50</v>
      </c>
      <c r="G6">
        <v>-1.0406E-2</v>
      </c>
      <c r="I6">
        <f>G6/($K$1/2)</f>
        <v>-2.9714448886350659E-3</v>
      </c>
      <c r="K6" s="6">
        <v>8.3000000000000001E-4</v>
      </c>
      <c r="M6">
        <f>$U$1*K6</f>
        <v>1.7430000000000001E-2</v>
      </c>
      <c r="O6" s="3">
        <f t="shared" ref="O6:O12" si="0">M6/$U$1</f>
        <v>8.3000000000000001E-4</v>
      </c>
      <c r="Q6" s="2">
        <f>$Y$1-(PI()*(($Q$1+(2*G6))^2)/4)*($U$1+M6)</f>
        <v>4.4355136470692287</v>
      </c>
      <c r="S6" s="1">
        <f t="shared" ref="S6:S12" si="1">Q6/$Y$1</f>
        <v>4.6266747317459042E-3</v>
      </c>
    </row>
    <row r="7" spans="1:31" x14ac:dyDescent="0.25">
      <c r="A7">
        <v>55</v>
      </c>
      <c r="G7">
        <v>-8.1539999999999998E-3</v>
      </c>
      <c r="I7">
        <f>G7/($K$1/2)</f>
        <v>-2.3283837806967449E-3</v>
      </c>
      <c r="K7">
        <v>-1.2260000000000001E-3</v>
      </c>
      <c r="M7">
        <f>$U$1*K7</f>
        <v>-2.5746000000000002E-2</v>
      </c>
      <c r="O7" s="3">
        <f t="shared" si="0"/>
        <v>-1.2260000000000001E-3</v>
      </c>
      <c r="Q7" s="2">
        <f>$Y$1-(PI()*(($Q$1+(2*G7))^2)/4)*($U$1+M7)</f>
        <v>5.2672474618181013</v>
      </c>
      <c r="S7" s="1">
        <f t="shared" si="1"/>
        <v>5.4942544824653989E-3</v>
      </c>
    </row>
    <row r="8" spans="1:31" x14ac:dyDescent="0.25">
      <c r="A8">
        <v>60</v>
      </c>
      <c r="G8">
        <v>-4.646E-3</v>
      </c>
      <c r="I8">
        <f t="shared" ref="I8:I12" si="2">G8/($K$1/2)</f>
        <v>-1.3266704740148487E-3</v>
      </c>
      <c r="K8">
        <v>-3.4139999999999999E-3</v>
      </c>
      <c r="M8">
        <f>$U$1*K8</f>
        <v>-7.1693999999999994E-2</v>
      </c>
      <c r="O8" s="3">
        <f t="shared" si="0"/>
        <v>-3.4139999999999995E-3</v>
      </c>
      <c r="Q8" s="2">
        <f>$Y$1-(PI()*(($Q$1+(2*G8))^2)/4)*($U$1+M8)</f>
        <v>5.6003982703139172</v>
      </c>
      <c r="S8" s="1">
        <f t="shared" si="1"/>
        <v>5.841763373244436E-3</v>
      </c>
    </row>
    <row r="9" spans="1:31" x14ac:dyDescent="0.25">
      <c r="A9">
        <v>65</v>
      </c>
      <c r="G9" s="6">
        <v>-3.094E-3</v>
      </c>
      <c r="I9">
        <f t="shared" si="2"/>
        <v>-8.8349514563106795E-4</v>
      </c>
      <c r="K9">
        <v>-5.4580000000000002E-3</v>
      </c>
      <c r="M9">
        <f>$U$1*K9</f>
        <v>-0.114618</v>
      </c>
      <c r="O9" s="3">
        <f t="shared" si="0"/>
        <v>-5.4580000000000002E-3</v>
      </c>
      <c r="Q9" s="2">
        <f>$Y$1-(PI()*(($Q$1+(2*G9))^2)/4)*($U$1+M9)</f>
        <v>6.7795938465948211</v>
      </c>
      <c r="S9" s="1">
        <f t="shared" si="1"/>
        <v>7.0717797390311378E-3</v>
      </c>
    </row>
    <row r="10" spans="1:31" x14ac:dyDescent="0.25">
      <c r="A10">
        <v>70</v>
      </c>
      <c r="G10">
        <v>-2.823E-3</v>
      </c>
      <c r="I10">
        <f t="shared" si="2"/>
        <v>-8.0611079383209594E-4</v>
      </c>
      <c r="K10">
        <v>-7.1879999999999999E-3</v>
      </c>
      <c r="M10">
        <f>$U$1*K10</f>
        <v>-0.150948</v>
      </c>
      <c r="O10" s="3">
        <f t="shared" si="0"/>
        <v>-7.1879999999999999E-3</v>
      </c>
      <c r="Q10" s="2">
        <f>$Y$1-(PI()*(($Q$1+(2*G10))^2)/4)*($U$1+M10)</f>
        <v>8.3002007843779211</v>
      </c>
      <c r="S10" s="1">
        <f t="shared" si="1"/>
        <v>8.6579215606456886E-3</v>
      </c>
    </row>
    <row r="11" spans="1:31" x14ac:dyDescent="0.25">
      <c r="A11">
        <v>75</v>
      </c>
      <c r="G11">
        <v>-3.2070000000000002E-3</v>
      </c>
      <c r="I11">
        <f t="shared" si="2"/>
        <v>-9.1576242147344391E-4</v>
      </c>
      <c r="K11" s="6">
        <v>-8.5299999999999994E-3</v>
      </c>
      <c r="M11">
        <f>$U$1*K11</f>
        <v>-0.17912999999999998</v>
      </c>
      <c r="O11" s="3">
        <f t="shared" si="0"/>
        <v>-8.5299999999999994E-3</v>
      </c>
      <c r="Q11" s="2">
        <f>$Y$1-(PI()*(($Q$1+(2*G11))^2)/4)*($U$1+M11)</f>
        <v>9.7761942550080221</v>
      </c>
      <c r="S11" s="1">
        <f t="shared" si="1"/>
        <v>1.0197527170764475E-2</v>
      </c>
    </row>
    <row r="12" spans="1:31" x14ac:dyDescent="0.25">
      <c r="A12">
        <v>80</v>
      </c>
      <c r="G12">
        <v>-3.7729999999999999E-3</v>
      </c>
      <c r="I12">
        <f t="shared" si="2"/>
        <v>-1.0773843517989721E-3</v>
      </c>
      <c r="K12">
        <v>-9.4710000000000003E-3</v>
      </c>
      <c r="M12">
        <f>$U$1*K12</f>
        <v>-0.19889100000000001</v>
      </c>
      <c r="O12" s="3">
        <f t="shared" si="0"/>
        <v>-9.4710000000000003E-3</v>
      </c>
      <c r="Q12" s="2">
        <f>$Y$1-(PI()*(($Q$1+(2*G12))^2)/4)*($U$1+M12)</f>
        <v>10.958530659882854</v>
      </c>
      <c r="S12" s="1">
        <f t="shared" si="1"/>
        <v>1.1430819728092572E-2</v>
      </c>
    </row>
    <row r="21" spans="1:19" x14ac:dyDescent="0.25">
      <c r="A21" t="s">
        <v>0</v>
      </c>
      <c r="B21">
        <v>2000</v>
      </c>
      <c r="C21" t="s">
        <v>15</v>
      </c>
      <c r="D21">
        <f>B21*AB19</f>
        <v>0</v>
      </c>
      <c r="E21" t="s">
        <v>7</v>
      </c>
      <c r="G21" t="s">
        <v>1</v>
      </c>
      <c r="I21" t="s">
        <v>2</v>
      </c>
      <c r="K21" t="s">
        <v>21</v>
      </c>
      <c r="M21" t="s">
        <v>22</v>
      </c>
      <c r="O21" t="s">
        <v>3</v>
      </c>
      <c r="Q21" t="s">
        <v>4</v>
      </c>
      <c r="S21" t="s">
        <v>5</v>
      </c>
    </row>
    <row r="22" spans="1:19" x14ac:dyDescent="0.25">
      <c r="A22" t="s">
        <v>6</v>
      </c>
    </row>
    <row r="23" spans="1:19" x14ac:dyDescent="0.25">
      <c r="A23">
        <v>50</v>
      </c>
      <c r="G23">
        <v>-2.8129999999999999E-2</v>
      </c>
      <c r="I23">
        <f>G23/($K$1/2)</f>
        <v>-8.0325528269560246E-3</v>
      </c>
      <c r="K23">
        <v>1.6609999999999999E-3</v>
      </c>
      <c r="M23">
        <f t="shared" ref="M23:M29" si="3">$U$1*K23</f>
        <v>3.4880999999999995E-2</v>
      </c>
      <c r="O23" s="3">
        <f t="shared" ref="O23:O29" si="4">M23/$U$1</f>
        <v>1.6609999999999997E-3</v>
      </c>
      <c r="Q23" s="2">
        <f>$Y$1-(PI()*(($Q$1+(2*G23))^2)/4)*($U$1+M23)</f>
        <v>12.527708798824733</v>
      </c>
      <c r="S23" s="1">
        <f t="shared" ref="S23:S29" si="5">Q23/$Y$1</f>
        <v>1.3067626065019877E-2</v>
      </c>
    </row>
    <row r="24" spans="1:19" x14ac:dyDescent="0.25">
      <c r="A24">
        <v>55</v>
      </c>
      <c r="G24" s="1">
        <v>-1.6299999999999999E-2</v>
      </c>
      <c r="I24">
        <f t="shared" ref="I24:I29" si="6">G24/($K$1/2)</f>
        <v>-4.6544831524842943E-3</v>
      </c>
      <c r="K24">
        <v>-2.4520000000000002E-3</v>
      </c>
      <c r="M24">
        <f t="shared" si="3"/>
        <v>-5.1492000000000003E-2</v>
      </c>
      <c r="O24" s="3">
        <f t="shared" si="4"/>
        <v>-2.4520000000000002E-3</v>
      </c>
      <c r="Q24" s="2">
        <f t="shared" ref="Q24:Q29" si="7">$Y$1-(PI()*(($Q$1+(2*G24))^2)/4)*($U$1+M24)</f>
        <v>10.511701108758984</v>
      </c>
      <c r="S24" s="1">
        <f t="shared" si="5"/>
        <v>1.0964732785727247E-2</v>
      </c>
    </row>
    <row r="25" spans="1:19" x14ac:dyDescent="0.25">
      <c r="A25">
        <v>60</v>
      </c>
      <c r="G25" s="1">
        <v>-9.2929999999999992E-3</v>
      </c>
      <c r="I25">
        <f t="shared" si="6"/>
        <v>-2.6536264991433465E-3</v>
      </c>
      <c r="K25">
        <v>-6.829E-3</v>
      </c>
      <c r="M25">
        <f t="shared" si="3"/>
        <v>-0.14340900000000001</v>
      </c>
      <c r="O25" s="3">
        <f t="shared" si="4"/>
        <v>-6.829E-3</v>
      </c>
      <c r="Q25" s="2">
        <f t="shared" si="7"/>
        <v>11.183473912066461</v>
      </c>
      <c r="S25" s="1">
        <f t="shared" si="5"/>
        <v>1.1665457549947163E-2</v>
      </c>
    </row>
    <row r="26" spans="1:19" x14ac:dyDescent="0.25">
      <c r="A26">
        <v>65</v>
      </c>
      <c r="G26" s="1">
        <v>-6.1879999999999999E-3</v>
      </c>
      <c r="I26">
        <f t="shared" si="6"/>
        <v>-1.7669902912621359E-3</v>
      </c>
      <c r="K26">
        <v>-1.091E-2</v>
      </c>
      <c r="M26">
        <f t="shared" si="3"/>
        <v>-0.22910999999999998</v>
      </c>
      <c r="O26" s="3">
        <f t="shared" si="4"/>
        <v>-1.091E-2</v>
      </c>
      <c r="Q26" s="2">
        <f t="shared" si="7"/>
        <v>13.535224080680337</v>
      </c>
      <c r="S26" s="1">
        <f t="shared" si="5"/>
        <v>1.4118563085468282E-2</v>
      </c>
    </row>
    <row r="27" spans="1:19" x14ac:dyDescent="0.25">
      <c r="A27">
        <v>70</v>
      </c>
      <c r="G27" s="1">
        <v>-5.6470000000000001E-3</v>
      </c>
      <c r="I27">
        <f t="shared" si="6"/>
        <v>-1.6125071387778414E-3</v>
      </c>
      <c r="K27">
        <v>-1.4370000000000001E-2</v>
      </c>
      <c r="M27">
        <f t="shared" si="3"/>
        <v>-0.30177000000000004</v>
      </c>
      <c r="O27" s="3">
        <f t="shared" si="4"/>
        <v>-1.4370000000000003E-2</v>
      </c>
      <c r="Q27" s="2">
        <f t="shared" si="7"/>
        <v>16.573719938883528</v>
      </c>
      <c r="S27" s="1">
        <f t="shared" si="5"/>
        <v>1.7288011570640281E-2</v>
      </c>
    </row>
    <row r="28" spans="1:19" x14ac:dyDescent="0.25">
      <c r="A28" s="7">
        <v>75</v>
      </c>
      <c r="G28" s="8">
        <v>-6.4140000000000004E-3</v>
      </c>
      <c r="H28" s="7"/>
      <c r="I28" s="7">
        <f t="shared" si="6"/>
        <v>-1.8315248429468878E-3</v>
      </c>
      <c r="J28" s="7"/>
      <c r="K28" s="7">
        <v>-1.7059999999999999E-2</v>
      </c>
      <c r="L28" s="7"/>
      <c r="M28" s="7">
        <f t="shared" si="3"/>
        <v>-0.35825999999999997</v>
      </c>
      <c r="N28" s="7"/>
      <c r="O28" s="9">
        <f t="shared" si="4"/>
        <v>-1.7059999999999999E-2</v>
      </c>
      <c r="P28" s="7"/>
      <c r="Q28" s="10">
        <f t="shared" si="7"/>
        <v>19.523547348323405</v>
      </c>
      <c r="R28" s="7"/>
      <c r="S28" s="8">
        <f t="shared" si="5"/>
        <v>2.036497018788742E-2</v>
      </c>
    </row>
    <row r="29" spans="1:19" x14ac:dyDescent="0.25">
      <c r="A29" s="7">
        <v>80</v>
      </c>
      <c r="G29" s="8">
        <v>-7.5399999999999998E-3</v>
      </c>
      <c r="H29" s="7"/>
      <c r="I29" s="7">
        <f t="shared" si="6"/>
        <v>-2.1530553969160478E-3</v>
      </c>
      <c r="J29" s="7"/>
      <c r="K29" s="7">
        <v>-1.8939999999999999E-2</v>
      </c>
      <c r="L29" s="7"/>
      <c r="M29" s="7">
        <f t="shared" si="3"/>
        <v>-0.39773999999999998</v>
      </c>
      <c r="N29" s="7"/>
      <c r="O29" s="9">
        <f t="shared" si="4"/>
        <v>-1.8939999999999999E-2</v>
      </c>
      <c r="P29" s="7"/>
      <c r="Q29" s="10">
        <f t="shared" si="7"/>
        <v>21.874424532025728</v>
      </c>
      <c r="R29" s="7"/>
      <c r="S29" s="8">
        <f t="shared" si="5"/>
        <v>2.2817165114727592E-2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Erickson</dc:creator>
  <cp:lastModifiedBy>Jon Erickson</cp:lastModifiedBy>
  <dcterms:created xsi:type="dcterms:W3CDTF">2022-02-22T18:38:46Z</dcterms:created>
  <dcterms:modified xsi:type="dcterms:W3CDTF">2022-02-28T20:59:58Z</dcterms:modified>
</cp:coreProperties>
</file>