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901606_Park_n_Fly_AUV\Documents\Testing\Syntactic\"/>
    </mc:Choice>
  </mc:AlternateContent>
  <bookViews>
    <workbookView xWindow="0" yWindow="0" windowWidth="33600" windowHeight="21000" activeTab="1"/>
  </bookViews>
  <sheets>
    <sheet name="Oct2015" sheetId="1" r:id="rId1"/>
    <sheet name="Oct2016" sheetId="2" r:id="rId2"/>
    <sheet name="Sheet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52" i="2" l="1"/>
  <c r="O51" i="2"/>
  <c r="O50" i="2"/>
  <c r="O49" i="2"/>
  <c r="O48" i="2"/>
  <c r="O47" i="2"/>
  <c r="O46" i="2"/>
  <c r="O40" i="2"/>
  <c r="O39" i="2"/>
  <c r="O38" i="2"/>
  <c r="O37" i="2"/>
  <c r="O36" i="2"/>
  <c r="O35" i="2"/>
  <c r="O34" i="2"/>
  <c r="O33" i="2"/>
  <c r="O28" i="2"/>
  <c r="O27" i="2"/>
  <c r="O25" i="2"/>
  <c r="O24" i="2"/>
  <c r="O23" i="2"/>
  <c r="O22" i="2"/>
  <c r="O20" i="2"/>
  <c r="O19" i="2"/>
  <c r="O18" i="2"/>
  <c r="O16" i="2"/>
  <c r="O15" i="2"/>
  <c r="O14" i="2"/>
  <c r="O13" i="2"/>
  <c r="O12" i="2"/>
  <c r="O11" i="2"/>
  <c r="O10" i="2"/>
  <c r="N7" i="1"/>
  <c r="O7" i="1"/>
  <c r="I7" i="1"/>
  <c r="L8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  <c r="E55" i="2"/>
  <c r="E56" i="2" s="1"/>
  <c r="I52" i="2"/>
  <c r="J52" i="2"/>
  <c r="K52" i="2"/>
  <c r="I51" i="2"/>
  <c r="J51" i="2"/>
  <c r="K51" i="2" s="1"/>
  <c r="I50" i="2"/>
  <c r="J50" i="2" s="1"/>
  <c r="K50" i="2" s="1"/>
  <c r="I49" i="2"/>
  <c r="J49" i="2"/>
  <c r="K49" i="2"/>
  <c r="I48" i="2"/>
  <c r="J48" i="2"/>
  <c r="K48" i="2"/>
  <c r="I47" i="2"/>
  <c r="J47" i="2"/>
  <c r="K47" i="2" s="1"/>
  <c r="I46" i="2"/>
  <c r="J46" i="2" s="1"/>
  <c r="K46" i="2" s="1"/>
  <c r="I28" i="2"/>
  <c r="J28" i="2"/>
  <c r="K28" i="2"/>
  <c r="I27" i="2"/>
  <c r="J27" i="2"/>
  <c r="K27" i="2"/>
  <c r="I25" i="2"/>
  <c r="J25" i="2"/>
  <c r="K25" i="2" s="1"/>
  <c r="I24" i="2"/>
  <c r="J24" i="2" s="1"/>
  <c r="K24" i="2" s="1"/>
  <c r="I23" i="2"/>
  <c r="J23" i="2"/>
  <c r="K23" i="2"/>
  <c r="I22" i="2"/>
  <c r="J22" i="2"/>
  <c r="K22" i="2"/>
  <c r="I20" i="2"/>
  <c r="J20" i="2"/>
  <c r="K20" i="2" s="1"/>
  <c r="I19" i="2"/>
  <c r="J19" i="2" s="1"/>
  <c r="K19" i="2" s="1"/>
  <c r="I18" i="2"/>
  <c r="J18" i="2"/>
  <c r="K18" i="2"/>
  <c r="I16" i="2"/>
  <c r="J16" i="2"/>
  <c r="K16" i="2"/>
  <c r="I15" i="2"/>
  <c r="J15" i="2"/>
  <c r="K15" i="2" s="1"/>
  <c r="I14" i="2"/>
  <c r="J14" i="2" s="1"/>
  <c r="K14" i="2" s="1"/>
  <c r="I13" i="2"/>
  <c r="J13" i="2"/>
  <c r="K13" i="2"/>
  <c r="I12" i="2"/>
  <c r="J12" i="2"/>
  <c r="K12" i="2"/>
  <c r="I11" i="2"/>
  <c r="J11" i="2"/>
  <c r="K11" i="2" s="1"/>
  <c r="I10" i="2"/>
  <c r="J10" i="2" s="1"/>
  <c r="K10" i="2" s="1"/>
  <c r="E35" i="1"/>
  <c r="E20" i="1"/>
  <c r="E17" i="1"/>
  <c r="E34" i="1"/>
  <c r="E12" i="1"/>
  <c r="E22" i="1"/>
  <c r="E19" i="1"/>
  <c r="E29" i="1"/>
  <c r="E30" i="1"/>
  <c r="E33" i="1"/>
  <c r="E31" i="1"/>
  <c r="E16" i="1"/>
  <c r="E7" i="1"/>
  <c r="F7" i="1" s="1"/>
  <c r="P7" i="1" s="1"/>
  <c r="Q7" i="1" s="1"/>
  <c r="E15" i="1"/>
  <c r="E27" i="1"/>
  <c r="E8" i="1"/>
  <c r="E32" i="1"/>
  <c r="E24" i="1"/>
  <c r="E26" i="1"/>
  <c r="E23" i="1"/>
  <c r="E13" i="1"/>
  <c r="E28" i="1"/>
  <c r="E14" i="1"/>
  <c r="E21" i="1"/>
  <c r="E10" i="1"/>
  <c r="E25" i="1"/>
  <c r="E18" i="1"/>
  <c r="E9" i="1"/>
  <c r="E11" i="1"/>
</calcChain>
</file>

<file path=xl/sharedStrings.xml><?xml version="1.0" encoding="utf-8"?>
<sst xmlns="http://schemas.openxmlformats.org/spreadsheetml/2006/main" count="105" uniqueCount="96">
  <si>
    <t>10/15 testing</t>
  </si>
  <si>
    <t>Weighed samples from ESS in high bay</t>
  </si>
  <si>
    <t>SynFoam</t>
  </si>
  <si>
    <t>4673g proof weight</t>
  </si>
  <si>
    <t>proof</t>
  </si>
  <si>
    <t>1900 cal</t>
  </si>
  <si>
    <t>Correct for average -7</t>
  </si>
  <si>
    <t>ESS</t>
  </si>
  <si>
    <t>EL</t>
  </si>
  <si>
    <t>DS</t>
  </si>
  <si>
    <t>BZ28 3.4 K</t>
  </si>
  <si>
    <t>weight (lbs)</t>
  </si>
  <si>
    <t>Density (PCF)</t>
  </si>
  <si>
    <t>BZ28 3.4 K Painted</t>
  </si>
  <si>
    <t>AZ-29</t>
  </si>
  <si>
    <t>AZ-29 Painted</t>
  </si>
  <si>
    <t>AZ-29 Pretested</t>
  </si>
  <si>
    <t>AZ-29 Painted and Pretested</t>
  </si>
  <si>
    <t>AZ-29 with 7781</t>
  </si>
  <si>
    <t>8 AZ-29 with veil &amp; 7781</t>
  </si>
  <si>
    <t>AZ-29 with PU</t>
  </si>
  <si>
    <t>AZ-29 bonded</t>
  </si>
  <si>
    <t>1 AZ-29 without coupling agent</t>
  </si>
  <si>
    <t>AZ-29 without coupling painted</t>
  </si>
  <si>
    <t>SF 4000</t>
  </si>
  <si>
    <t>SF 4000 Painted</t>
  </si>
  <si>
    <t>AZ-29 w SF 4000 overcast</t>
  </si>
  <si>
    <t>AZ-29 w SF 4000 overc w paint</t>
  </si>
  <si>
    <t>AZ-30</t>
  </si>
  <si>
    <t>AZ-30 Painted</t>
  </si>
  <si>
    <t>AZ-31</t>
  </si>
  <si>
    <t>AZ-31 Painted</t>
  </si>
  <si>
    <t>BZ-32-4K</t>
  </si>
  <si>
    <t>BZ-32-4K Painted</t>
  </si>
  <si>
    <t>AZ-34</t>
  </si>
  <si>
    <t>AZ-34 Painted</t>
  </si>
  <si>
    <t xml:space="preserve">HZ-34 </t>
  </si>
  <si>
    <t>HZ-34 Painted</t>
  </si>
  <si>
    <t>HZ-42</t>
  </si>
  <si>
    <t>HZ-42 Painted</t>
  </si>
  <si>
    <t>cal corr</t>
  </si>
  <si>
    <t>DW-31</t>
  </si>
  <si>
    <t>DW-33</t>
  </si>
  <si>
    <t>DW-35</t>
  </si>
  <si>
    <t>DW-39-1</t>
  </si>
  <si>
    <t>DW-39-2</t>
  </si>
  <si>
    <t>DW-41-1</t>
  </si>
  <si>
    <t>DW-41-2</t>
  </si>
  <si>
    <t>Cal</t>
  </si>
  <si>
    <t>HP-28Y</t>
  </si>
  <si>
    <t>HP28YF</t>
  </si>
  <si>
    <t>HP_28B</t>
  </si>
  <si>
    <t>MW-30B</t>
  </si>
  <si>
    <t>MW-30YF</t>
  </si>
  <si>
    <t>MW-34</t>
  </si>
  <si>
    <t>MW-36</t>
  </si>
  <si>
    <t>?</t>
  </si>
  <si>
    <t>PD-32x</t>
  </si>
  <si>
    <t>PD-34x</t>
  </si>
  <si>
    <t>weight (g)</t>
  </si>
  <si>
    <t>width (mm)</t>
  </si>
  <si>
    <t>height (mm)</t>
  </si>
  <si>
    <t>length (mm)</t>
  </si>
  <si>
    <t>density (pcf)</t>
  </si>
  <si>
    <t>density (g/mm^3)</t>
  </si>
  <si>
    <t>ID</t>
  </si>
  <si>
    <t>depth rated (m)</t>
  </si>
  <si>
    <t>volume (mm^3)</t>
  </si>
  <si>
    <t>Trelleborg</t>
  </si>
  <si>
    <t>TG-28-A-PU</t>
  </si>
  <si>
    <t>TG-28-B</t>
  </si>
  <si>
    <t>TG-30-A-PU</t>
  </si>
  <si>
    <t>TG-30-B</t>
  </si>
  <si>
    <t>TG-32-A-PU</t>
  </si>
  <si>
    <t>TG-32-B</t>
  </si>
  <si>
    <t>TG-34-A-PU</t>
  </si>
  <si>
    <t>TG-34-B</t>
  </si>
  <si>
    <t>Deep Water Buoyancy</t>
  </si>
  <si>
    <t>total weight (g)</t>
  </si>
  <si>
    <t>Total weight (lbs)</t>
  </si>
  <si>
    <t>Total buoyancy</t>
  </si>
  <si>
    <t>buoyancy (g)</t>
  </si>
  <si>
    <t>Post weight (lbs)</t>
  </si>
  <si>
    <t>Post buoyancy</t>
  </si>
  <si>
    <t>11/30/16 weighed 1900 proof, plus 20.0 wet bag on triple beam, 1914 in air on fish scale; -6g correction needed</t>
  </si>
  <si>
    <t>4123 proof</t>
  </si>
  <si>
    <t>Buoyancy</t>
  </si>
  <si>
    <t>delta</t>
  </si>
  <si>
    <t>%</t>
  </si>
  <si>
    <t>% change</t>
  </si>
  <si>
    <t>Post weight (g)</t>
  </si>
  <si>
    <t>not tested</t>
  </si>
  <si>
    <t>chips?</t>
  </si>
  <si>
    <t>possibly damaged -saw cut in side?</t>
  </si>
  <si>
    <t>% weight gain</t>
  </si>
  <si>
    <t>6months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</si>
</sst>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2" fontId="0" fillId="2" borderId="0" xfId="0" applyNumberFormat="1" applyFill="1"/>
    <xf numFmtId="0" fontId="0" fillId="0" borderId="0" xfId="0" applyFill="1" applyBorder="1"/>
    <xf numFmtId="0" fontId="3" fillId="0" borderId="0" xfId="0" applyFont="1"/>
    <xf numFmtId="2" fontId="0" fillId="0" borderId="0" xfId="0" applyNumberFormat="1" applyFill="1" applyBorder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2"/>
  <sheetViews>
    <sheetView topLeftCell="A3" workbookViewId="0">
      <selection activeCell="L7" sqref="L7"/>
    </sheetView>
  </sheetViews>
  <sheetFormatPr defaultColWidth="8.85546875" defaultRowHeight="15" x14ac:dyDescent="0.25"/>
  <cols>
    <col min="5" max="6" width="19.85546875" style="2" customWidth="1"/>
    <col min="7" max="7" width="29.7109375" customWidth="1"/>
    <col min="8" max="9" width="12" customWidth="1"/>
    <col min="10" max="10" width="12.42578125" customWidth="1"/>
    <col min="11" max="11" width="15" customWidth="1"/>
  </cols>
  <sheetData>
    <row r="3" spans="1:17" x14ac:dyDescent="0.25">
      <c r="B3" t="s">
        <v>0</v>
      </c>
    </row>
    <row r="4" spans="1:17" x14ac:dyDescent="0.25">
      <c r="B4" t="s">
        <v>1</v>
      </c>
      <c r="O4" t="s">
        <v>84</v>
      </c>
    </row>
    <row r="5" spans="1:17" x14ac:dyDescent="0.25">
      <c r="B5" t="s">
        <v>3</v>
      </c>
      <c r="D5" t="s">
        <v>40</v>
      </c>
      <c r="E5" s="2" t="s">
        <v>6</v>
      </c>
      <c r="F5" s="2" t="s">
        <v>86</v>
      </c>
      <c r="M5" t="s">
        <v>83</v>
      </c>
    </row>
    <row r="6" spans="1:17" x14ac:dyDescent="0.25">
      <c r="B6" t="s">
        <v>5</v>
      </c>
      <c r="C6">
        <v>1891</v>
      </c>
      <c r="D6">
        <v>-9</v>
      </c>
      <c r="H6" t="s">
        <v>11</v>
      </c>
      <c r="I6" t="s">
        <v>59</v>
      </c>
      <c r="J6" t="s">
        <v>12</v>
      </c>
      <c r="K6" t="s">
        <v>82</v>
      </c>
      <c r="L6" t="s">
        <v>89</v>
      </c>
      <c r="M6" t="s">
        <v>85</v>
      </c>
      <c r="N6">
        <v>6</v>
      </c>
      <c r="P6" t="s">
        <v>87</v>
      </c>
      <c r="Q6" t="s">
        <v>88</v>
      </c>
    </row>
    <row r="7" spans="1:17" x14ac:dyDescent="0.25">
      <c r="B7">
        <v>1</v>
      </c>
      <c r="C7">
        <v>1864</v>
      </c>
      <c r="E7" s="2">
        <f t="shared" ref="E7:E34" si="0">+C7+7</f>
        <v>1871</v>
      </c>
      <c r="F7" s="2">
        <f>4673-E7</f>
        <v>2802</v>
      </c>
      <c r="G7" t="s">
        <v>10</v>
      </c>
      <c r="H7">
        <v>4.74</v>
      </c>
      <c r="I7">
        <f>+H7*454</f>
        <v>2151.96</v>
      </c>
      <c r="J7">
        <v>26.55</v>
      </c>
      <c r="K7">
        <v>4.78</v>
      </c>
      <c r="L7" s="8">
        <f t="shared" ref="L7:L34" si="1">((+K7-H7)/H7)*100</f>
        <v>0.84388185654008518</v>
      </c>
      <c r="M7">
        <v>1320</v>
      </c>
      <c r="N7">
        <f>+M7+N6</f>
        <v>1326</v>
      </c>
      <c r="O7">
        <f>4123-N7</f>
        <v>2797</v>
      </c>
      <c r="P7">
        <f>+F7-O7</f>
        <v>5</v>
      </c>
      <c r="Q7">
        <f>+P7/I7</f>
        <v>2.3234632613989108E-3</v>
      </c>
    </row>
    <row r="8" spans="1:17" x14ac:dyDescent="0.25">
      <c r="A8" s="9"/>
      <c r="B8" s="9">
        <v>2</v>
      </c>
      <c r="C8" s="9">
        <v>1897</v>
      </c>
      <c r="D8" s="9"/>
      <c r="E8" s="10">
        <f t="shared" si="0"/>
        <v>1904</v>
      </c>
      <c r="F8" s="10"/>
      <c r="G8" s="9" t="s">
        <v>13</v>
      </c>
      <c r="H8" s="9">
        <v>4.8</v>
      </c>
      <c r="I8" s="9"/>
      <c r="J8" s="9">
        <v>26.8</v>
      </c>
      <c r="K8" s="9">
        <v>4.95</v>
      </c>
      <c r="L8" s="11">
        <f t="shared" si="1"/>
        <v>3.1250000000000075</v>
      </c>
    </row>
    <row r="9" spans="1:17" x14ac:dyDescent="0.25">
      <c r="B9">
        <v>3</v>
      </c>
      <c r="C9">
        <v>1914</v>
      </c>
      <c r="E9" s="2">
        <f t="shared" si="0"/>
        <v>1921</v>
      </c>
      <c r="G9" t="s">
        <v>14</v>
      </c>
      <c r="H9">
        <v>4.96</v>
      </c>
      <c r="J9">
        <v>27.92</v>
      </c>
      <c r="K9">
        <v>4.99</v>
      </c>
      <c r="L9" s="8">
        <f t="shared" si="1"/>
        <v>0.60483870967742437</v>
      </c>
    </row>
    <row r="10" spans="1:17" x14ac:dyDescent="0.25">
      <c r="B10">
        <v>4</v>
      </c>
      <c r="C10">
        <v>2023</v>
      </c>
      <c r="E10" s="2">
        <f t="shared" si="0"/>
        <v>2030</v>
      </c>
      <c r="G10" t="s">
        <v>15</v>
      </c>
      <c r="H10">
        <v>5.04</v>
      </c>
      <c r="J10">
        <v>28.3</v>
      </c>
      <c r="K10">
        <v>5.0599999999999996</v>
      </c>
      <c r="L10" s="8">
        <f t="shared" si="1"/>
        <v>0.39682539682538837</v>
      </c>
    </row>
    <row r="11" spans="1:17" x14ac:dyDescent="0.25">
      <c r="B11">
        <v>5</v>
      </c>
      <c r="C11">
        <v>1990</v>
      </c>
      <c r="E11" s="2">
        <f t="shared" si="0"/>
        <v>1997</v>
      </c>
      <c r="G11" t="s">
        <v>16</v>
      </c>
      <c r="H11">
        <v>4.96</v>
      </c>
      <c r="J11">
        <v>27.95</v>
      </c>
      <c r="K11">
        <v>4.99</v>
      </c>
      <c r="L11" s="8">
        <f t="shared" si="1"/>
        <v>0.60483870967742437</v>
      </c>
    </row>
    <row r="12" spans="1:17" x14ac:dyDescent="0.25">
      <c r="B12">
        <v>6</v>
      </c>
      <c r="C12">
        <v>2026</v>
      </c>
      <c r="E12" s="2">
        <f t="shared" si="0"/>
        <v>2033</v>
      </c>
      <c r="G12" t="s">
        <v>17</v>
      </c>
      <c r="H12">
        <v>5.0599999999999996</v>
      </c>
      <c r="J12">
        <v>28.14</v>
      </c>
      <c r="K12">
        <v>5.07</v>
      </c>
      <c r="L12" s="8">
        <f t="shared" si="1"/>
        <v>0.19762845849803706</v>
      </c>
    </row>
    <row r="13" spans="1:17" x14ac:dyDescent="0.25">
      <c r="B13">
        <v>7</v>
      </c>
      <c r="C13">
        <v>2304</v>
      </c>
      <c r="E13" s="2">
        <f t="shared" si="0"/>
        <v>2311</v>
      </c>
      <c r="G13" t="s">
        <v>18</v>
      </c>
      <c r="H13">
        <v>5.14</v>
      </c>
      <c r="J13">
        <v>29.93</v>
      </c>
      <c r="K13">
        <v>5.19</v>
      </c>
      <c r="L13" s="8">
        <f t="shared" si="1"/>
        <v>0.97276264591441075</v>
      </c>
    </row>
    <row r="14" spans="1:17" x14ac:dyDescent="0.25">
      <c r="B14">
        <v>8</v>
      </c>
      <c r="C14">
        <v>2263</v>
      </c>
      <c r="E14" s="2">
        <f t="shared" si="0"/>
        <v>2270</v>
      </c>
      <c r="G14" t="s">
        <v>19</v>
      </c>
      <c r="H14">
        <v>5.22</v>
      </c>
      <c r="J14">
        <v>30.17</v>
      </c>
      <c r="K14">
        <v>5.24</v>
      </c>
      <c r="L14" s="8">
        <f t="shared" si="1"/>
        <v>0.38314176245211617</v>
      </c>
    </row>
    <row r="15" spans="1:17" x14ac:dyDescent="0.25">
      <c r="B15">
        <v>9</v>
      </c>
      <c r="C15">
        <v>2144</v>
      </c>
      <c r="E15" s="2">
        <f t="shared" si="0"/>
        <v>2151</v>
      </c>
      <c r="G15" t="s">
        <v>20</v>
      </c>
      <c r="H15">
        <v>5.35</v>
      </c>
      <c r="J15">
        <v>29.77</v>
      </c>
      <c r="K15">
        <v>5.41</v>
      </c>
      <c r="L15" s="8">
        <f t="shared" si="1"/>
        <v>1.1214953271028132</v>
      </c>
    </row>
    <row r="16" spans="1:17" x14ac:dyDescent="0.25">
      <c r="B16">
        <v>10</v>
      </c>
      <c r="C16">
        <v>2247</v>
      </c>
      <c r="E16" s="2">
        <f t="shared" si="0"/>
        <v>2254</v>
      </c>
      <c r="G16" t="s">
        <v>21</v>
      </c>
      <c r="H16">
        <v>4.4400000000000004</v>
      </c>
      <c r="J16">
        <v>27.57</v>
      </c>
      <c r="K16">
        <v>4.45</v>
      </c>
      <c r="L16" s="8">
        <f t="shared" si="1"/>
        <v>0.2252252252252204</v>
      </c>
    </row>
    <row r="17" spans="1:12" x14ac:dyDescent="0.25">
      <c r="A17" s="9"/>
      <c r="B17" s="9">
        <v>11</v>
      </c>
      <c r="C17" s="9">
        <v>2070</v>
      </c>
      <c r="D17" s="9"/>
      <c r="E17" s="10">
        <f t="shared" si="0"/>
        <v>2077</v>
      </c>
      <c r="F17" s="10"/>
      <c r="G17" s="9" t="s">
        <v>22</v>
      </c>
      <c r="H17" s="9">
        <v>4.76</v>
      </c>
      <c r="I17" s="9"/>
      <c r="J17" s="9">
        <v>27.68</v>
      </c>
      <c r="K17" s="9">
        <v>4.9000000000000004</v>
      </c>
      <c r="L17" s="11">
        <f t="shared" si="1"/>
        <v>2.9411764705882475</v>
      </c>
    </row>
    <row r="18" spans="1:12" x14ac:dyDescent="0.25">
      <c r="A18" s="9"/>
      <c r="B18" s="9">
        <v>12</v>
      </c>
      <c r="C18" s="9">
        <v>2073</v>
      </c>
      <c r="D18" s="9"/>
      <c r="E18" s="10">
        <f t="shared" si="0"/>
        <v>2080</v>
      </c>
      <c r="F18" s="10"/>
      <c r="G18" s="9" t="s">
        <v>23</v>
      </c>
      <c r="H18" s="9">
        <v>4.8600000000000003</v>
      </c>
      <c r="I18" s="9"/>
      <c r="J18" s="9">
        <v>28.1</v>
      </c>
      <c r="K18" s="9">
        <v>4.97</v>
      </c>
      <c r="L18" s="11">
        <f t="shared" si="1"/>
        <v>2.263374485596696</v>
      </c>
    </row>
    <row r="19" spans="1:12" x14ac:dyDescent="0.25">
      <c r="B19">
        <v>13</v>
      </c>
      <c r="C19">
        <v>2626</v>
      </c>
      <c r="E19" s="2">
        <f t="shared" si="0"/>
        <v>2633</v>
      </c>
      <c r="G19" t="s">
        <v>24</v>
      </c>
      <c r="H19">
        <v>7.58</v>
      </c>
      <c r="J19">
        <v>38.29</v>
      </c>
      <c r="K19">
        <v>7.61</v>
      </c>
      <c r="L19" s="8">
        <f t="shared" si="1"/>
        <v>0.39577836411609824</v>
      </c>
    </row>
    <row r="20" spans="1:12" x14ac:dyDescent="0.25">
      <c r="A20" s="9"/>
      <c r="B20" s="9">
        <v>14</v>
      </c>
      <c r="C20" s="9">
        <v>2632</v>
      </c>
      <c r="D20" s="9"/>
      <c r="E20" s="10">
        <f t="shared" si="0"/>
        <v>2639</v>
      </c>
      <c r="F20" s="10"/>
      <c r="G20" s="9" t="s">
        <v>25</v>
      </c>
      <c r="H20" s="9">
        <v>7.72</v>
      </c>
      <c r="I20" s="9"/>
      <c r="J20" s="9">
        <v>38.159999999999997</v>
      </c>
      <c r="K20" s="9">
        <v>7.96</v>
      </c>
      <c r="L20" s="11">
        <f t="shared" si="1"/>
        <v>3.108808290155443</v>
      </c>
    </row>
    <row r="21" spans="1:12" x14ac:dyDescent="0.25">
      <c r="B21">
        <v>15</v>
      </c>
      <c r="C21">
        <v>2550</v>
      </c>
      <c r="E21" s="2">
        <f t="shared" si="0"/>
        <v>2557</v>
      </c>
      <c r="G21" t="s">
        <v>26</v>
      </c>
      <c r="H21">
        <v>7.14</v>
      </c>
      <c r="J21">
        <v>37.1</v>
      </c>
      <c r="K21">
        <v>7.15</v>
      </c>
      <c r="L21" s="8">
        <f t="shared" si="1"/>
        <v>0.14005602240897305</v>
      </c>
    </row>
    <row r="22" spans="1:12" x14ac:dyDescent="0.25">
      <c r="B22">
        <v>16</v>
      </c>
      <c r="C22">
        <v>2493</v>
      </c>
      <c r="E22" s="2">
        <f t="shared" si="0"/>
        <v>2500</v>
      </c>
      <c r="G22" t="s">
        <v>27</v>
      </c>
      <c r="H22">
        <v>7.26</v>
      </c>
      <c r="J22">
        <v>36.44</v>
      </c>
      <c r="K22">
        <v>7.28</v>
      </c>
      <c r="L22" s="8">
        <f t="shared" si="1"/>
        <v>0.27548209366391824</v>
      </c>
    </row>
    <row r="23" spans="1:12" x14ac:dyDescent="0.25">
      <c r="B23">
        <v>17</v>
      </c>
      <c r="C23">
        <v>2396</v>
      </c>
      <c r="E23" s="2">
        <f t="shared" si="0"/>
        <v>2403</v>
      </c>
      <c r="G23" t="s">
        <v>28</v>
      </c>
      <c r="H23">
        <v>4.8600000000000003</v>
      </c>
      <c r="J23">
        <v>30</v>
      </c>
      <c r="K23">
        <v>4.8899999999999997</v>
      </c>
      <c r="L23" s="8">
        <f t="shared" si="1"/>
        <v>0.6172839506172707</v>
      </c>
    </row>
    <row r="24" spans="1:12" x14ac:dyDescent="0.25">
      <c r="B24">
        <v>18</v>
      </c>
      <c r="C24">
        <v>2405</v>
      </c>
      <c r="E24" s="2">
        <f t="shared" si="0"/>
        <v>2412</v>
      </c>
      <c r="G24" t="s">
        <v>29</v>
      </c>
      <c r="H24">
        <v>4.96</v>
      </c>
      <c r="J24">
        <v>30.47</v>
      </c>
      <c r="K24">
        <v>4.99</v>
      </c>
      <c r="L24" s="8">
        <f t="shared" si="1"/>
        <v>0.60483870967742437</v>
      </c>
    </row>
    <row r="25" spans="1:12" x14ac:dyDescent="0.25">
      <c r="B25">
        <v>19</v>
      </c>
      <c r="C25">
        <v>2312</v>
      </c>
      <c r="E25" s="2">
        <f t="shared" si="0"/>
        <v>2319</v>
      </c>
      <c r="G25" t="s">
        <v>30</v>
      </c>
      <c r="H25">
        <v>4.8600000000000003</v>
      </c>
      <c r="J25">
        <v>29.5</v>
      </c>
      <c r="K25">
        <v>4.88</v>
      </c>
      <c r="L25" s="8">
        <f t="shared" si="1"/>
        <v>0.41152263374484715</v>
      </c>
    </row>
    <row r="26" spans="1:12" x14ac:dyDescent="0.25">
      <c r="B26">
        <v>20</v>
      </c>
      <c r="C26">
        <v>2340</v>
      </c>
      <c r="E26" s="2">
        <f t="shared" si="0"/>
        <v>2347</v>
      </c>
      <c r="G26" t="s">
        <v>31</v>
      </c>
      <c r="H26">
        <v>4.96</v>
      </c>
      <c r="J26">
        <v>30.1</v>
      </c>
      <c r="K26">
        <v>4.97</v>
      </c>
      <c r="L26" s="8">
        <f t="shared" si="1"/>
        <v>0.20161290322580216</v>
      </c>
    </row>
    <row r="27" spans="1:12" x14ac:dyDescent="0.25">
      <c r="B27">
        <v>21</v>
      </c>
      <c r="C27">
        <v>1345</v>
      </c>
      <c r="E27" s="2">
        <f t="shared" si="0"/>
        <v>1352</v>
      </c>
      <c r="G27" t="s">
        <v>32</v>
      </c>
      <c r="H27">
        <v>7.8</v>
      </c>
      <c r="J27">
        <v>31.77</v>
      </c>
      <c r="K27">
        <v>7.85</v>
      </c>
      <c r="L27" s="8">
        <f t="shared" si="1"/>
        <v>0.64102564102563875</v>
      </c>
    </row>
    <row r="28" spans="1:12" x14ac:dyDescent="0.25">
      <c r="B28">
        <v>22</v>
      </c>
      <c r="C28">
        <v>1340</v>
      </c>
      <c r="E28" s="2">
        <f t="shared" si="0"/>
        <v>1347</v>
      </c>
      <c r="G28" t="s">
        <v>33</v>
      </c>
      <c r="H28">
        <v>7.94</v>
      </c>
      <c r="J28">
        <v>31.79</v>
      </c>
      <c r="K28">
        <v>7.97</v>
      </c>
      <c r="L28" s="8">
        <f t="shared" si="1"/>
        <v>0.37783375314860651</v>
      </c>
    </row>
    <row r="29" spans="1:12" x14ac:dyDescent="0.25">
      <c r="B29">
        <v>23</v>
      </c>
      <c r="C29">
        <v>2195</v>
      </c>
      <c r="E29" s="2">
        <f t="shared" si="0"/>
        <v>2202</v>
      </c>
      <c r="G29" t="s">
        <v>34</v>
      </c>
      <c r="H29">
        <v>7.12</v>
      </c>
      <c r="J29">
        <v>34.78</v>
      </c>
      <c r="K29">
        <v>7.13</v>
      </c>
      <c r="L29" s="8">
        <f t="shared" si="1"/>
        <v>0.1404494382022442</v>
      </c>
    </row>
    <row r="30" spans="1:12" x14ac:dyDescent="0.25">
      <c r="B30">
        <v>24</v>
      </c>
      <c r="C30">
        <v>2207</v>
      </c>
      <c r="E30" s="2">
        <f t="shared" si="0"/>
        <v>2214</v>
      </c>
      <c r="G30" t="s">
        <v>35</v>
      </c>
      <c r="H30">
        <v>7.2</v>
      </c>
      <c r="J30">
        <v>34.97</v>
      </c>
      <c r="K30">
        <v>7.22</v>
      </c>
      <c r="L30" s="8">
        <f t="shared" si="1"/>
        <v>0.27777777777777185</v>
      </c>
    </row>
    <row r="31" spans="1:12" x14ac:dyDescent="0.25">
      <c r="B31">
        <v>25</v>
      </c>
      <c r="C31">
        <v>2923</v>
      </c>
      <c r="E31" s="2">
        <f t="shared" si="0"/>
        <v>2930</v>
      </c>
      <c r="G31" t="s">
        <v>36</v>
      </c>
      <c r="H31">
        <v>4.76</v>
      </c>
      <c r="J31">
        <v>33.76</v>
      </c>
      <c r="K31">
        <v>4.7699999999999996</v>
      </c>
      <c r="L31" s="8">
        <f t="shared" si="1"/>
        <v>0.21008403361344091</v>
      </c>
    </row>
    <row r="32" spans="1:12" x14ac:dyDescent="0.25">
      <c r="B32">
        <v>26</v>
      </c>
      <c r="C32">
        <v>2932</v>
      </c>
      <c r="E32" s="2">
        <f t="shared" si="0"/>
        <v>2939</v>
      </c>
      <c r="G32" t="s">
        <v>37</v>
      </c>
      <c r="H32">
        <v>4.88</v>
      </c>
      <c r="J32">
        <v>33.75</v>
      </c>
      <c r="K32">
        <v>4.9000000000000004</v>
      </c>
      <c r="L32" s="8">
        <f t="shared" si="1"/>
        <v>0.40983606557377994</v>
      </c>
    </row>
    <row r="33" spans="2:12" x14ac:dyDescent="0.25">
      <c r="B33">
        <v>27</v>
      </c>
      <c r="C33">
        <v>3075</v>
      </c>
      <c r="E33" s="2">
        <f t="shared" si="0"/>
        <v>3082</v>
      </c>
      <c r="G33" t="s">
        <v>38</v>
      </c>
      <c r="H33">
        <v>7.12</v>
      </c>
      <c r="J33">
        <v>40.83</v>
      </c>
      <c r="K33">
        <v>7.14</v>
      </c>
      <c r="L33" s="8">
        <f t="shared" si="1"/>
        <v>0.28089887640448841</v>
      </c>
    </row>
    <row r="34" spans="2:12" x14ac:dyDescent="0.25">
      <c r="B34">
        <v>28</v>
      </c>
      <c r="C34">
        <v>3102</v>
      </c>
      <c r="E34" s="2">
        <f t="shared" si="0"/>
        <v>3109</v>
      </c>
      <c r="G34" t="s">
        <v>39</v>
      </c>
      <c r="H34">
        <v>7.16</v>
      </c>
      <c r="J34">
        <v>41.33</v>
      </c>
      <c r="K34">
        <v>7.19</v>
      </c>
      <c r="L34" s="8">
        <f t="shared" si="1"/>
        <v>0.41899441340782467</v>
      </c>
    </row>
    <row r="35" spans="2:12" x14ac:dyDescent="0.25">
      <c r="B35" t="s">
        <v>4</v>
      </c>
      <c r="C35">
        <v>4692</v>
      </c>
      <c r="E35" s="2">
        <f t="shared" ref="E35" si="2">+C35+7</f>
        <v>4699</v>
      </c>
    </row>
    <row r="36" spans="2:12" x14ac:dyDescent="0.25">
      <c r="B36" t="s">
        <v>5</v>
      </c>
      <c r="C36">
        <v>1895</v>
      </c>
      <c r="D36">
        <v>-5</v>
      </c>
    </row>
    <row r="40" spans="2:12" x14ac:dyDescent="0.25">
      <c r="B40" t="s">
        <v>7</v>
      </c>
    </row>
    <row r="41" spans="2:12" x14ac:dyDescent="0.25">
      <c r="B41" t="s">
        <v>9</v>
      </c>
      <c r="C41">
        <v>32</v>
      </c>
      <c r="D41" s="1">
        <v>2989</v>
      </c>
    </row>
    <row r="42" spans="2:12" x14ac:dyDescent="0.25">
      <c r="B42" t="s">
        <v>8</v>
      </c>
      <c r="C42">
        <v>34</v>
      </c>
      <c r="D42" s="1">
        <v>1350</v>
      </c>
    </row>
  </sheetData>
  <sortState ref="B7:E34">
    <sortCondition ref="B7:B34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P58"/>
  <sheetViews>
    <sheetView tabSelected="1" topLeftCell="B2" workbookViewId="0">
      <selection activeCell="M53" sqref="M53"/>
    </sheetView>
  </sheetViews>
  <sheetFormatPr defaultColWidth="8.85546875" defaultRowHeight="15" x14ac:dyDescent="0.25"/>
  <cols>
    <col min="3" max="3" width="11" customWidth="1"/>
    <col min="4" max="4" width="16" customWidth="1"/>
    <col min="5" max="5" width="11.28515625" customWidth="1"/>
    <col min="6" max="6" width="11.85546875" customWidth="1"/>
    <col min="7" max="7" width="12.28515625" customWidth="1"/>
    <col min="8" max="8" width="12.42578125" customWidth="1"/>
    <col min="9" max="9" width="17" customWidth="1"/>
    <col min="10" max="10" width="17.140625" customWidth="1"/>
    <col min="11" max="11" width="8.85546875" style="3"/>
    <col min="14" max="14" width="15.28515625" customWidth="1"/>
    <col min="15" max="15" width="8.85546875" style="8"/>
  </cols>
  <sheetData>
    <row r="4" spans="2:16" x14ac:dyDescent="0.25">
      <c r="B4" t="s">
        <v>2</v>
      </c>
    </row>
    <row r="8" spans="2:16" x14ac:dyDescent="0.25">
      <c r="C8" s="7" t="s">
        <v>65</v>
      </c>
      <c r="D8" s="5" t="s">
        <v>66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67</v>
      </c>
      <c r="J8" s="5" t="s">
        <v>64</v>
      </c>
      <c r="K8" s="6" t="s">
        <v>63</v>
      </c>
      <c r="L8" s="5" t="s">
        <v>81</v>
      </c>
      <c r="M8" s="12" t="s">
        <v>95</v>
      </c>
      <c r="N8" s="12" t="s">
        <v>90</v>
      </c>
      <c r="O8" s="14" t="s">
        <v>94</v>
      </c>
    </row>
    <row r="9" spans="2:16" x14ac:dyDescent="0.25">
      <c r="B9" s="2"/>
      <c r="C9" s="2" t="s">
        <v>48</v>
      </c>
      <c r="D9" s="2"/>
      <c r="E9" s="2">
        <v>1700</v>
      </c>
      <c r="F9" s="2"/>
      <c r="G9" s="2"/>
      <c r="H9" s="2"/>
      <c r="I9" s="2"/>
      <c r="J9" s="2"/>
      <c r="K9" s="4"/>
    </row>
    <row r="10" spans="2:16" x14ac:dyDescent="0.25">
      <c r="B10" s="2"/>
      <c r="C10" s="2" t="s">
        <v>41</v>
      </c>
      <c r="D10" s="2">
        <v>5330</v>
      </c>
      <c r="E10" s="2">
        <v>2840</v>
      </c>
      <c r="F10" s="2">
        <v>106.6</v>
      </c>
      <c r="G10" s="2">
        <v>159.84</v>
      </c>
      <c r="H10" s="2">
        <v>306</v>
      </c>
      <c r="I10" s="2">
        <f>+F10*G10*H10</f>
        <v>5213916.8640000001</v>
      </c>
      <c r="J10" s="2">
        <f>+E10/I10</f>
        <v>5.4469606518068182E-4</v>
      </c>
      <c r="K10" s="4">
        <f>+J10*62427</f>
        <v>34.003741261034421</v>
      </c>
      <c r="M10">
        <v>2850</v>
      </c>
      <c r="N10">
        <v>2890</v>
      </c>
      <c r="O10" s="8">
        <f>((+N10-E10)/E10)*100</f>
        <v>1.7605633802816902</v>
      </c>
    </row>
    <row r="11" spans="2:16" x14ac:dyDescent="0.25">
      <c r="B11" s="2"/>
      <c r="C11" s="2" t="s">
        <v>42</v>
      </c>
      <c r="D11" s="2">
        <v>6250</v>
      </c>
      <c r="E11" s="2">
        <v>2895</v>
      </c>
      <c r="F11" s="2">
        <v>105.9</v>
      </c>
      <c r="G11" s="2">
        <v>153</v>
      </c>
      <c r="H11" s="2">
        <v>307</v>
      </c>
      <c r="I11" s="2">
        <f t="shared" ref="I11:I28" si="0">+F11*G11*H11</f>
        <v>4974228.9000000004</v>
      </c>
      <c r="J11" s="2">
        <f t="shared" ref="J11:J28" si="1">+E11/I11</f>
        <v>5.8199975477606178E-4</v>
      </c>
      <c r="K11" s="4">
        <f t="shared" ref="K11:K28" si="2">+J11*62427</f>
        <v>36.332498691405206</v>
      </c>
      <c r="M11">
        <v>2875</v>
      </c>
      <c r="N11">
        <v>2910</v>
      </c>
      <c r="O11" s="8">
        <f t="shared" ref="O11:O52" si="3">((+N11-E11)/E11)*100</f>
        <v>0.5181347150259068</v>
      </c>
    </row>
    <row r="12" spans="2:16" x14ac:dyDescent="0.25">
      <c r="B12" s="2"/>
      <c r="C12" s="2" t="s">
        <v>43</v>
      </c>
      <c r="D12" s="2">
        <v>7680</v>
      </c>
      <c r="E12" s="2">
        <v>3310</v>
      </c>
      <c r="F12" s="2">
        <v>107.3</v>
      </c>
      <c r="G12" s="2">
        <v>166.8</v>
      </c>
      <c r="H12" s="2">
        <v>311</v>
      </c>
      <c r="I12" s="2">
        <f t="shared" si="0"/>
        <v>5566166.04</v>
      </c>
      <c r="J12" s="2">
        <f t="shared" si="1"/>
        <v>5.9466425834469E-4</v>
      </c>
      <c r="K12" s="4">
        <f t="shared" si="2"/>
        <v>37.123105655683965</v>
      </c>
      <c r="M12">
        <v>3290</v>
      </c>
      <c r="N12">
        <v>3295</v>
      </c>
      <c r="O12" s="8">
        <f t="shared" si="3"/>
        <v>-0.45317220543806652</v>
      </c>
      <c r="P12" t="s">
        <v>92</v>
      </c>
    </row>
    <row r="13" spans="2:16" x14ac:dyDescent="0.25">
      <c r="B13" s="2"/>
      <c r="C13" s="2" t="s">
        <v>44</v>
      </c>
      <c r="D13" s="2">
        <v>11730</v>
      </c>
      <c r="E13" s="2">
        <v>3340</v>
      </c>
      <c r="F13" s="2">
        <v>118.6</v>
      </c>
      <c r="G13" s="2">
        <v>148.5</v>
      </c>
      <c r="H13" s="2">
        <v>282</v>
      </c>
      <c r="I13" s="2">
        <f t="shared" si="0"/>
        <v>4966612.1999999993</v>
      </c>
      <c r="J13" s="2">
        <f t="shared" si="1"/>
        <v>6.7249059630627105E-4</v>
      </c>
      <c r="K13" s="4">
        <f t="shared" si="2"/>
        <v>41.981570455611582</v>
      </c>
      <c r="N13">
        <v>3315</v>
      </c>
      <c r="O13" s="8">
        <f t="shared" si="3"/>
        <v>-0.74850299401197606</v>
      </c>
      <c r="P13" t="s">
        <v>91</v>
      </c>
    </row>
    <row r="14" spans="2:16" x14ac:dyDescent="0.25">
      <c r="B14" s="2"/>
      <c r="C14" s="2" t="s">
        <v>45</v>
      </c>
      <c r="D14" s="2">
        <v>11730</v>
      </c>
      <c r="E14" s="2">
        <v>3660</v>
      </c>
      <c r="F14" s="2">
        <v>117.7</v>
      </c>
      <c r="G14" s="2">
        <v>152.19999999999999</v>
      </c>
      <c r="H14" s="2">
        <v>306</v>
      </c>
      <c r="I14" s="2">
        <f t="shared" si="0"/>
        <v>5481665.6399999997</v>
      </c>
      <c r="J14" s="2">
        <f t="shared" si="1"/>
        <v>6.6768027099150108E-4</v>
      </c>
      <c r="K14" s="4">
        <f t="shared" si="2"/>
        <v>41.681276277186441</v>
      </c>
      <c r="N14">
        <v>3660</v>
      </c>
      <c r="O14" s="8">
        <f t="shared" si="3"/>
        <v>0</v>
      </c>
      <c r="P14" t="s">
        <v>91</v>
      </c>
    </row>
    <row r="15" spans="2:16" x14ac:dyDescent="0.25">
      <c r="B15" s="2"/>
      <c r="C15" s="2" t="s">
        <v>46</v>
      </c>
      <c r="D15" s="2">
        <v>12500</v>
      </c>
      <c r="E15" s="2">
        <v>3370</v>
      </c>
      <c r="F15" s="2">
        <v>115.3</v>
      </c>
      <c r="G15" s="2">
        <v>152.19999999999999</v>
      </c>
      <c r="H15" s="2">
        <v>285</v>
      </c>
      <c r="I15" s="2">
        <f t="shared" si="0"/>
        <v>5001368.0999999996</v>
      </c>
      <c r="J15" s="2">
        <f t="shared" si="1"/>
        <v>6.7381563056716426E-4</v>
      </c>
      <c r="K15" s="4">
        <f t="shared" si="2"/>
        <v>42.06428836941636</v>
      </c>
      <c r="N15">
        <v>3375</v>
      </c>
      <c r="O15" s="8">
        <f t="shared" si="3"/>
        <v>0.14836795252225521</v>
      </c>
      <c r="P15" s="13" t="s">
        <v>91</v>
      </c>
    </row>
    <row r="16" spans="2:16" x14ac:dyDescent="0.25">
      <c r="B16" s="2"/>
      <c r="C16" s="2" t="s">
        <v>47</v>
      </c>
      <c r="D16" s="2">
        <v>12500</v>
      </c>
      <c r="E16" s="2">
        <v>3590</v>
      </c>
      <c r="F16" s="2">
        <v>115.3</v>
      </c>
      <c r="G16" s="2">
        <v>154.30000000000001</v>
      </c>
      <c r="H16" s="2">
        <v>308</v>
      </c>
      <c r="I16" s="2">
        <f t="shared" si="0"/>
        <v>5479563.3200000003</v>
      </c>
      <c r="J16" s="2">
        <f t="shared" si="1"/>
        <v>6.5516169635211001E-4</v>
      </c>
      <c r="K16" s="4">
        <f t="shared" si="2"/>
        <v>40.899779218173173</v>
      </c>
      <c r="N16">
        <v>3590</v>
      </c>
      <c r="O16" s="8">
        <f t="shared" si="3"/>
        <v>0</v>
      </c>
      <c r="P16" s="13" t="s">
        <v>91</v>
      </c>
    </row>
    <row r="17" spans="2:16" x14ac:dyDescent="0.25">
      <c r="B17" s="2"/>
      <c r="C17" s="2"/>
      <c r="D17" s="2"/>
      <c r="E17" s="2"/>
      <c r="F17" s="2"/>
      <c r="G17" s="2"/>
      <c r="H17" s="2"/>
      <c r="I17" s="2"/>
      <c r="J17" s="2"/>
      <c r="K17" s="4"/>
    </row>
    <row r="18" spans="2:16" x14ac:dyDescent="0.25">
      <c r="B18" s="2"/>
      <c r="C18" s="2" t="s">
        <v>49</v>
      </c>
      <c r="D18" s="2">
        <v>3170</v>
      </c>
      <c r="E18" s="2">
        <v>3445</v>
      </c>
      <c r="F18" s="2">
        <v>151.5</v>
      </c>
      <c r="G18" s="2">
        <v>150</v>
      </c>
      <c r="H18" s="2">
        <v>314</v>
      </c>
      <c r="I18" s="2">
        <f t="shared" si="0"/>
        <v>7135650</v>
      </c>
      <c r="J18" s="2">
        <f t="shared" si="1"/>
        <v>4.8278713221640637E-4</v>
      </c>
      <c r="K18" s="4">
        <f t="shared" si="2"/>
        <v>30.138952302873601</v>
      </c>
      <c r="M18">
        <v>5720</v>
      </c>
      <c r="N18">
        <v>5885</v>
      </c>
      <c r="O18" s="8">
        <f t="shared" si="3"/>
        <v>70.827285921625545</v>
      </c>
    </row>
    <row r="19" spans="2:16" x14ac:dyDescent="0.25">
      <c r="B19" s="2"/>
      <c r="C19" s="2" t="s">
        <v>50</v>
      </c>
      <c r="D19" s="2">
        <v>3170</v>
      </c>
      <c r="E19" s="2">
        <v>3530</v>
      </c>
      <c r="F19" s="2">
        <v>149.69999999999999</v>
      </c>
      <c r="G19" s="2">
        <v>153.4</v>
      </c>
      <c r="H19" s="2">
        <v>316</v>
      </c>
      <c r="I19" s="2">
        <f t="shared" si="0"/>
        <v>7256617.6799999997</v>
      </c>
      <c r="J19" s="2">
        <f t="shared" si="1"/>
        <v>4.8645252591011522E-4</v>
      </c>
      <c r="K19" s="4">
        <f t="shared" si="2"/>
        <v>30.367771834990762</v>
      </c>
      <c r="M19">
        <v>6015</v>
      </c>
      <c r="N19">
        <v>6115</v>
      </c>
      <c r="O19" s="8">
        <f t="shared" si="3"/>
        <v>73.229461756373937</v>
      </c>
    </row>
    <row r="20" spans="2:16" x14ac:dyDescent="0.25">
      <c r="B20" s="2"/>
      <c r="C20" s="2" t="s">
        <v>51</v>
      </c>
      <c r="D20" s="2">
        <v>3170</v>
      </c>
      <c r="E20" s="2">
        <v>3520</v>
      </c>
      <c r="F20" s="2">
        <v>151</v>
      </c>
      <c r="G20" s="2">
        <v>154.30000000000001</v>
      </c>
      <c r="H20" s="2">
        <v>312</v>
      </c>
      <c r="I20" s="2">
        <f t="shared" si="0"/>
        <v>7269381.6000000006</v>
      </c>
      <c r="J20" s="2">
        <f t="shared" si="1"/>
        <v>4.8422275699490033E-4</v>
      </c>
      <c r="K20" s="4">
        <f t="shared" si="2"/>
        <v>30.228574050920642</v>
      </c>
      <c r="M20">
        <v>5740</v>
      </c>
      <c r="N20">
        <v>6035</v>
      </c>
      <c r="O20" s="8">
        <f t="shared" si="3"/>
        <v>71.44886363636364</v>
      </c>
    </row>
    <row r="21" spans="2:16" x14ac:dyDescent="0.25">
      <c r="B21" s="2"/>
      <c r="C21" s="2"/>
      <c r="D21" s="2"/>
      <c r="E21" s="2"/>
      <c r="F21" s="2"/>
      <c r="G21" s="2"/>
      <c r="H21" s="2"/>
      <c r="I21" s="2"/>
      <c r="J21" s="2"/>
      <c r="K21" s="4"/>
    </row>
    <row r="22" spans="2:16" x14ac:dyDescent="0.25">
      <c r="B22" s="2"/>
      <c r="C22" s="2" t="s">
        <v>52</v>
      </c>
      <c r="D22" s="2">
        <v>5030</v>
      </c>
      <c r="E22" s="2">
        <v>2670</v>
      </c>
      <c r="F22" s="2">
        <v>116.4</v>
      </c>
      <c r="G22" s="2">
        <v>151.1</v>
      </c>
      <c r="H22" s="2">
        <v>289</v>
      </c>
      <c r="I22" s="2">
        <f t="shared" si="0"/>
        <v>5082943.5600000005</v>
      </c>
      <c r="J22" s="2">
        <f t="shared" si="1"/>
        <v>5.2528617886128952E-4</v>
      </c>
      <c r="K22" s="4">
        <f t="shared" si="2"/>
        <v>32.792040287773723</v>
      </c>
      <c r="M22">
        <v>2775</v>
      </c>
      <c r="N22">
        <v>2805</v>
      </c>
      <c r="O22" s="8">
        <f t="shared" si="3"/>
        <v>5.0561797752808983</v>
      </c>
    </row>
    <row r="23" spans="2:16" x14ac:dyDescent="0.25">
      <c r="B23" s="2"/>
      <c r="C23" s="2" t="s">
        <v>53</v>
      </c>
      <c r="D23" s="2">
        <v>5030</v>
      </c>
      <c r="E23" s="2">
        <v>2900</v>
      </c>
      <c r="F23" s="2">
        <v>117</v>
      </c>
      <c r="G23" s="2">
        <v>155.80000000000001</v>
      </c>
      <c r="H23" s="2">
        <v>311</v>
      </c>
      <c r="I23" s="2">
        <f t="shared" si="0"/>
        <v>5669094.6000000006</v>
      </c>
      <c r="J23" s="2">
        <f t="shared" si="1"/>
        <v>5.1154552968652172E-4</v>
      </c>
      <c r="K23" s="4">
        <f t="shared" si="2"/>
        <v>31.93425278174049</v>
      </c>
      <c r="M23">
        <v>2992</v>
      </c>
      <c r="N23">
        <v>3035</v>
      </c>
      <c r="O23" s="8">
        <f t="shared" si="3"/>
        <v>4.6551724137931041</v>
      </c>
    </row>
    <row r="24" spans="2:16" x14ac:dyDescent="0.25">
      <c r="B24" s="2"/>
      <c r="C24" s="2" t="s">
        <v>54</v>
      </c>
      <c r="D24" s="2">
        <v>6100</v>
      </c>
      <c r="E24" s="2">
        <v>2455</v>
      </c>
      <c r="F24" s="2">
        <v>105.6</v>
      </c>
      <c r="G24" s="2">
        <v>134.80000000000001</v>
      </c>
      <c r="H24" s="2">
        <v>306</v>
      </c>
      <c r="I24" s="2">
        <f t="shared" si="0"/>
        <v>4355873.28</v>
      </c>
      <c r="J24" s="2">
        <f t="shared" si="1"/>
        <v>5.6360684578960017E-4</v>
      </c>
      <c r="K24" s="4">
        <f t="shared" si="2"/>
        <v>35.184284562107372</v>
      </c>
      <c r="M24">
        <v>2430</v>
      </c>
      <c r="N24">
        <v>2450</v>
      </c>
      <c r="O24" s="8">
        <f t="shared" si="3"/>
        <v>-0.20366598778004072</v>
      </c>
      <c r="P24" t="s">
        <v>93</v>
      </c>
    </row>
    <row r="25" spans="2:16" x14ac:dyDescent="0.25">
      <c r="B25" s="2"/>
      <c r="C25" s="2" t="s">
        <v>55</v>
      </c>
      <c r="D25" s="2" t="s">
        <v>56</v>
      </c>
      <c r="E25" s="2">
        <v>3115</v>
      </c>
      <c r="F25" s="2">
        <v>109.7</v>
      </c>
      <c r="G25" s="2">
        <v>160.4</v>
      </c>
      <c r="H25" s="2">
        <v>307</v>
      </c>
      <c r="I25" s="2">
        <f t="shared" si="0"/>
        <v>5401935.1600000001</v>
      </c>
      <c r="J25" s="2">
        <f t="shared" si="1"/>
        <v>5.7664520356812273E-4</v>
      </c>
      <c r="K25" s="4">
        <f t="shared" si="2"/>
        <v>35.998230123147195</v>
      </c>
      <c r="N25">
        <v>3105</v>
      </c>
      <c r="O25" s="8">
        <f t="shared" si="3"/>
        <v>-0.32102728731942215</v>
      </c>
      <c r="P25" t="s">
        <v>91</v>
      </c>
    </row>
    <row r="26" spans="2:16" x14ac:dyDescent="0.25">
      <c r="B26" s="2"/>
      <c r="C26" s="2"/>
      <c r="D26" s="2"/>
      <c r="E26" s="2"/>
      <c r="F26" s="2"/>
      <c r="G26" s="2"/>
      <c r="H26" s="2"/>
      <c r="I26" s="2"/>
      <c r="J26" s="2"/>
      <c r="K26" s="4"/>
    </row>
    <row r="27" spans="2:16" x14ac:dyDescent="0.25">
      <c r="B27" s="2"/>
      <c r="C27" s="2" t="s">
        <v>57</v>
      </c>
      <c r="D27" s="2" t="s">
        <v>56</v>
      </c>
      <c r="E27" s="2">
        <v>2890</v>
      </c>
      <c r="F27" s="2">
        <v>107.3</v>
      </c>
      <c r="G27" s="2">
        <v>157.80000000000001</v>
      </c>
      <c r="H27" s="2">
        <v>310</v>
      </c>
      <c r="I27" s="2">
        <f t="shared" si="0"/>
        <v>5248901.4000000004</v>
      </c>
      <c r="J27" s="2">
        <f t="shared" si="1"/>
        <v>5.5059140566062067E-4</v>
      </c>
      <c r="K27" s="4">
        <f t="shared" si="2"/>
        <v>34.371769681175564</v>
      </c>
      <c r="M27">
        <v>2875</v>
      </c>
      <c r="N27">
        <v>2900</v>
      </c>
      <c r="O27" s="8">
        <f t="shared" si="3"/>
        <v>0.34602076124567477</v>
      </c>
    </row>
    <row r="28" spans="2:16" x14ac:dyDescent="0.25">
      <c r="B28" s="2"/>
      <c r="C28" s="2" t="s">
        <v>58</v>
      </c>
      <c r="D28" s="2" t="s">
        <v>56</v>
      </c>
      <c r="E28" s="2">
        <v>2850</v>
      </c>
      <c r="F28" s="2">
        <v>109.5</v>
      </c>
      <c r="G28" s="2">
        <v>151.6</v>
      </c>
      <c r="H28" s="2">
        <v>308</v>
      </c>
      <c r="I28" s="2">
        <f t="shared" si="0"/>
        <v>5112861.6000000006</v>
      </c>
      <c r="J28" s="2">
        <f t="shared" si="1"/>
        <v>5.5741778733067987E-4</v>
      </c>
      <c r="K28" s="4">
        <f t="shared" si="2"/>
        <v>34.79792020969235</v>
      </c>
      <c r="M28">
        <v>2835</v>
      </c>
      <c r="N28">
        <v>2870</v>
      </c>
      <c r="O28" s="8">
        <f t="shared" si="3"/>
        <v>0.70175438596491224</v>
      </c>
    </row>
    <row r="29" spans="2:16" x14ac:dyDescent="0.25">
      <c r="C29" s="2" t="s">
        <v>48</v>
      </c>
      <c r="D29" s="2"/>
      <c r="E29" s="2">
        <v>1700</v>
      </c>
    </row>
    <row r="32" spans="2:16" x14ac:dyDescent="0.25">
      <c r="B32" t="s">
        <v>68</v>
      </c>
    </row>
    <row r="33" spans="2:15" x14ac:dyDescent="0.25">
      <c r="C33" t="s">
        <v>69</v>
      </c>
      <c r="E33">
        <v>3705</v>
      </c>
      <c r="M33">
        <v>3715</v>
      </c>
      <c r="N33">
        <v>3720</v>
      </c>
      <c r="O33" s="8">
        <f t="shared" si="3"/>
        <v>0.40485829959514169</v>
      </c>
    </row>
    <row r="34" spans="2:15" x14ac:dyDescent="0.25">
      <c r="C34" t="s">
        <v>70</v>
      </c>
      <c r="E34">
        <v>3135</v>
      </c>
      <c r="M34">
        <v>3135</v>
      </c>
      <c r="N34">
        <v>3145</v>
      </c>
      <c r="O34" s="8">
        <f t="shared" si="3"/>
        <v>0.31897926634768742</v>
      </c>
    </row>
    <row r="35" spans="2:15" x14ac:dyDescent="0.25">
      <c r="C35" t="s">
        <v>71</v>
      </c>
      <c r="E35">
        <v>4055</v>
      </c>
      <c r="M35">
        <v>4060</v>
      </c>
      <c r="N35">
        <v>4065</v>
      </c>
      <c r="O35" s="8">
        <f t="shared" si="3"/>
        <v>0.24660912453760789</v>
      </c>
    </row>
    <row r="36" spans="2:15" x14ac:dyDescent="0.25">
      <c r="C36" t="s">
        <v>72</v>
      </c>
      <c r="E36">
        <v>3500</v>
      </c>
      <c r="M36">
        <v>3505</v>
      </c>
      <c r="N36">
        <v>3510</v>
      </c>
      <c r="O36" s="8">
        <f t="shared" si="3"/>
        <v>0.2857142857142857</v>
      </c>
    </row>
    <row r="37" spans="2:15" x14ac:dyDescent="0.25">
      <c r="C37" t="s">
        <v>73</v>
      </c>
      <c r="E37">
        <v>4300</v>
      </c>
      <c r="M37">
        <v>4310</v>
      </c>
      <c r="N37">
        <v>4315</v>
      </c>
      <c r="O37" s="8">
        <f t="shared" si="3"/>
        <v>0.34883720930232559</v>
      </c>
    </row>
    <row r="38" spans="2:15" x14ac:dyDescent="0.25">
      <c r="C38" t="s">
        <v>74</v>
      </c>
      <c r="E38">
        <v>3705</v>
      </c>
      <c r="M38">
        <v>3700</v>
      </c>
      <c r="N38">
        <v>3710</v>
      </c>
      <c r="O38" s="8">
        <f t="shared" si="3"/>
        <v>0.1349527665317139</v>
      </c>
    </row>
    <row r="39" spans="2:15" x14ac:dyDescent="0.25">
      <c r="C39" t="s">
        <v>75</v>
      </c>
      <c r="E39">
        <v>4255</v>
      </c>
      <c r="M39">
        <v>4260</v>
      </c>
      <c r="N39">
        <v>4270</v>
      </c>
      <c r="O39" s="8">
        <f t="shared" si="3"/>
        <v>0.35252643948296125</v>
      </c>
    </row>
    <row r="40" spans="2:15" x14ac:dyDescent="0.25">
      <c r="C40" t="s">
        <v>76</v>
      </c>
      <c r="E40">
        <v>3860</v>
      </c>
      <c r="M40">
        <v>3880</v>
      </c>
      <c r="N40">
        <v>3920</v>
      </c>
      <c r="O40" s="8">
        <f t="shared" si="3"/>
        <v>1.5544041450777202</v>
      </c>
    </row>
    <row r="44" spans="2:15" x14ac:dyDescent="0.25">
      <c r="B44" t="s">
        <v>77</v>
      </c>
    </row>
    <row r="46" spans="2:15" x14ac:dyDescent="0.25">
      <c r="B46">
        <v>1</v>
      </c>
      <c r="E46">
        <v>5395</v>
      </c>
      <c r="F46">
        <v>155</v>
      </c>
      <c r="G46">
        <v>158</v>
      </c>
      <c r="H46">
        <v>315</v>
      </c>
      <c r="I46" s="2">
        <f t="shared" ref="I46:I52" si="4">+F46*G46*H46</f>
        <v>7714350</v>
      </c>
      <c r="J46" s="2">
        <f t="shared" ref="J46:J52" si="5">+E46/I46</f>
        <v>6.9934602396831875E-4</v>
      </c>
      <c r="K46" s="4">
        <f t="shared" ref="K46:K52" si="6">+J46*62427</f>
        <v>43.658074238270238</v>
      </c>
      <c r="M46">
        <v>5395</v>
      </c>
      <c r="N46">
        <v>5410</v>
      </c>
      <c r="O46" s="8">
        <f t="shared" si="3"/>
        <v>0.27803521779425394</v>
      </c>
    </row>
    <row r="47" spans="2:15" x14ac:dyDescent="0.25">
      <c r="B47">
        <v>2</v>
      </c>
      <c r="E47">
        <v>4735</v>
      </c>
      <c r="F47">
        <v>153</v>
      </c>
      <c r="G47">
        <v>154</v>
      </c>
      <c r="H47">
        <v>309</v>
      </c>
      <c r="I47" s="2">
        <f t="shared" si="4"/>
        <v>7280658</v>
      </c>
      <c r="J47" s="2">
        <f t="shared" si="5"/>
        <v>6.5035330597866287E-4</v>
      </c>
      <c r="K47" s="4">
        <f t="shared" si="6"/>
        <v>40.599605832329985</v>
      </c>
      <c r="M47">
        <v>4730</v>
      </c>
      <c r="N47">
        <v>4735</v>
      </c>
      <c r="O47" s="8">
        <f t="shared" si="3"/>
        <v>0</v>
      </c>
    </row>
    <row r="48" spans="2:15" x14ac:dyDescent="0.25">
      <c r="B48">
        <v>3</v>
      </c>
      <c r="E48">
        <v>4985</v>
      </c>
      <c r="F48">
        <v>157</v>
      </c>
      <c r="G48">
        <v>155</v>
      </c>
      <c r="H48">
        <v>310</v>
      </c>
      <c r="I48" s="2">
        <f t="shared" si="4"/>
        <v>7543850</v>
      </c>
      <c r="J48" s="2">
        <f t="shared" si="5"/>
        <v>6.6080317079475329E-4</v>
      </c>
      <c r="K48" s="4">
        <f t="shared" si="6"/>
        <v>41.251959543204066</v>
      </c>
      <c r="M48">
        <v>4985</v>
      </c>
      <c r="N48">
        <v>5000</v>
      </c>
      <c r="O48" s="8">
        <f t="shared" si="3"/>
        <v>0.30090270812437309</v>
      </c>
    </row>
    <row r="49" spans="2:15" x14ac:dyDescent="0.25">
      <c r="B49">
        <v>4</v>
      </c>
      <c r="E49">
        <v>4760</v>
      </c>
      <c r="F49">
        <v>152</v>
      </c>
      <c r="G49">
        <v>153</v>
      </c>
      <c r="H49">
        <v>309</v>
      </c>
      <c r="I49" s="2">
        <f t="shared" si="4"/>
        <v>7186104</v>
      </c>
      <c r="J49" s="2">
        <f t="shared" si="5"/>
        <v>6.6238952289028933E-4</v>
      </c>
      <c r="K49" s="4">
        <f t="shared" si="6"/>
        <v>41.350990745472089</v>
      </c>
      <c r="M49">
        <v>4760</v>
      </c>
      <c r="N49">
        <v>4765</v>
      </c>
      <c r="O49" s="8">
        <f t="shared" si="3"/>
        <v>0.10504201680672269</v>
      </c>
    </row>
    <row r="50" spans="2:15" x14ac:dyDescent="0.25">
      <c r="B50">
        <v>5</v>
      </c>
      <c r="E50">
        <v>4125</v>
      </c>
      <c r="F50">
        <v>152</v>
      </c>
      <c r="G50">
        <v>152</v>
      </c>
      <c r="H50">
        <v>309</v>
      </c>
      <c r="I50" s="2">
        <f t="shared" si="4"/>
        <v>7139136</v>
      </c>
      <c r="J50" s="2">
        <f t="shared" si="5"/>
        <v>5.7780101121480249E-4</v>
      </c>
      <c r="K50" s="4">
        <f t="shared" si="6"/>
        <v>36.070383727106474</v>
      </c>
      <c r="M50">
        <v>4125</v>
      </c>
      <c r="N50">
        <v>4135</v>
      </c>
      <c r="O50" s="8">
        <f t="shared" si="3"/>
        <v>0.24242424242424243</v>
      </c>
    </row>
    <row r="51" spans="2:15" x14ac:dyDescent="0.25">
      <c r="B51">
        <v>6</v>
      </c>
      <c r="E51">
        <v>4635</v>
      </c>
      <c r="F51">
        <v>153</v>
      </c>
      <c r="G51">
        <v>152</v>
      </c>
      <c r="H51">
        <v>310</v>
      </c>
      <c r="I51" s="2">
        <f t="shared" si="4"/>
        <v>7209360</v>
      </c>
      <c r="J51" s="2">
        <f t="shared" si="5"/>
        <v>6.4291421152501752E-4</v>
      </c>
      <c r="K51" s="4">
        <f t="shared" si="6"/>
        <v>40.135205482872266</v>
      </c>
      <c r="M51">
        <v>4630</v>
      </c>
      <c r="N51">
        <v>4635</v>
      </c>
      <c r="O51" s="8">
        <f t="shared" si="3"/>
        <v>0</v>
      </c>
    </row>
    <row r="52" spans="2:15" x14ac:dyDescent="0.25">
      <c r="B52">
        <v>7</v>
      </c>
      <c r="E52">
        <v>1665</v>
      </c>
      <c r="F52">
        <v>103</v>
      </c>
      <c r="G52">
        <v>101</v>
      </c>
      <c r="H52">
        <v>301</v>
      </c>
      <c r="I52" s="2">
        <f t="shared" si="4"/>
        <v>3131303</v>
      </c>
      <c r="J52" s="2">
        <f t="shared" si="5"/>
        <v>5.3172752684744974E-4</v>
      </c>
      <c r="K52" s="4">
        <f t="shared" si="6"/>
        <v>33.194154318505745</v>
      </c>
      <c r="M52">
        <v>1665</v>
      </c>
      <c r="N52">
        <v>1670</v>
      </c>
      <c r="O52" s="8">
        <f t="shared" si="3"/>
        <v>0.3003003003003003</v>
      </c>
    </row>
    <row r="55" spans="2:15" x14ac:dyDescent="0.25">
      <c r="D55" t="s">
        <v>78</v>
      </c>
      <c r="E55">
        <f>SUM(E9:E54)</f>
        <v>114595</v>
      </c>
    </row>
    <row r="56" spans="2:15" x14ac:dyDescent="0.25">
      <c r="D56" t="s">
        <v>79</v>
      </c>
      <c r="E56">
        <f>+E55/454</f>
        <v>252.41189427312776</v>
      </c>
    </row>
    <row r="58" spans="2:15" x14ac:dyDescent="0.25">
      <c r="D58" t="s">
        <v>80</v>
      </c>
    </row>
  </sheetData>
  <pageMargins left="0.7" right="0.7" top="0.75" bottom="0.75" header="0.3" footer="0.3"/>
  <pageSetup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Oct2015</vt:lpstr>
      <vt:lpstr>Oct2016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 Hobson</cp:lastModifiedBy>
  <cp:lastPrinted>2018-07-25T20:51:06Z</cp:lastPrinted>
  <dcterms:created xsi:type="dcterms:W3CDTF">2016-10-27T18:16:31Z</dcterms:created>
  <dcterms:modified xsi:type="dcterms:W3CDTF">2018-07-25T22:43:00Z</dcterms:modified>
</cp:coreProperties>
</file>