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7225" windowHeight="16545"/>
  </bookViews>
  <sheets>
    <sheet name="Oct2015" sheetId="1" r:id="rId1"/>
    <sheet name="Oct2016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34" i="1" l="1"/>
  <c r="O33" i="1"/>
  <c r="O32" i="1"/>
  <c r="O31" i="1"/>
  <c r="O30" i="1"/>
  <c r="P34" i="1"/>
  <c r="Q34" i="1"/>
  <c r="P33" i="1"/>
  <c r="Q33" i="1"/>
  <c r="P32" i="1"/>
  <c r="Q32" i="1"/>
  <c r="P31" i="1"/>
  <c r="Q31" i="1"/>
  <c r="P30" i="1"/>
  <c r="Q30" i="1"/>
  <c r="O29" i="1"/>
  <c r="P29" i="1"/>
  <c r="Q29" i="1"/>
  <c r="O28" i="1"/>
  <c r="P28" i="1"/>
  <c r="Q28" i="1"/>
  <c r="O27" i="1"/>
  <c r="P27" i="1"/>
  <c r="Q27" i="1"/>
  <c r="O26" i="1"/>
  <c r="P26" i="1"/>
  <c r="Q26" i="1"/>
  <c r="O25" i="1"/>
  <c r="P25" i="1"/>
  <c r="Q25" i="1"/>
  <c r="O24" i="1"/>
  <c r="P24" i="1"/>
  <c r="Q24" i="1"/>
  <c r="O15" i="1"/>
  <c r="P15" i="1"/>
  <c r="Q15" i="1"/>
  <c r="O14" i="1"/>
  <c r="P14" i="1"/>
  <c r="Q14" i="1"/>
  <c r="O13" i="1"/>
  <c r="P13" i="1"/>
  <c r="Q13" i="1"/>
  <c r="O23" i="1"/>
  <c r="P23" i="1"/>
  <c r="Q23" i="1"/>
  <c r="O12" i="1"/>
  <c r="P12" i="1"/>
  <c r="Q12" i="1"/>
  <c r="M29" i="1"/>
  <c r="M28" i="1"/>
  <c r="M27" i="1"/>
  <c r="M21" i="1"/>
  <c r="M20" i="1"/>
  <c r="M19" i="1"/>
  <c r="M13" i="1"/>
  <c r="M12" i="1"/>
  <c r="M11" i="1"/>
  <c r="L34" i="1"/>
  <c r="M34" i="1"/>
  <c r="L33" i="1"/>
  <c r="M33" i="1"/>
  <c r="L32" i="1"/>
  <c r="M32" i="1"/>
  <c r="L31" i="1"/>
  <c r="M31" i="1"/>
  <c r="L30" i="1"/>
  <c r="M30" i="1"/>
  <c r="L29" i="1"/>
  <c r="L28" i="1"/>
  <c r="L27" i="1"/>
  <c r="L26" i="1"/>
  <c r="M26" i="1"/>
  <c r="L25" i="1"/>
  <c r="M25" i="1"/>
  <c r="L24" i="1"/>
  <c r="M24" i="1"/>
  <c r="L23" i="1"/>
  <c r="M23" i="1"/>
  <c r="L22" i="1"/>
  <c r="M22" i="1"/>
  <c r="L21" i="1"/>
  <c r="L20" i="1"/>
  <c r="L19" i="1"/>
  <c r="L18" i="1"/>
  <c r="M18" i="1"/>
  <c r="L17" i="1"/>
  <c r="M17" i="1"/>
  <c r="L16" i="1"/>
  <c r="M16" i="1"/>
  <c r="L15" i="1"/>
  <c r="M15" i="1"/>
  <c r="L14" i="1"/>
  <c r="M14" i="1"/>
  <c r="L13" i="1"/>
  <c r="L12" i="1"/>
  <c r="L11" i="1"/>
  <c r="L10" i="1"/>
  <c r="M10" i="1"/>
  <c r="L9" i="1"/>
  <c r="M9" i="1"/>
  <c r="L8" i="1"/>
  <c r="M8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L7" i="1"/>
  <c r="M7" i="1"/>
  <c r="O22" i="1"/>
  <c r="O21" i="1"/>
  <c r="O20" i="1"/>
  <c r="O19" i="1"/>
  <c r="O18" i="1"/>
  <c r="O17" i="1"/>
  <c r="O16" i="1"/>
  <c r="O11" i="1"/>
  <c r="O10" i="1"/>
  <c r="O9" i="1"/>
  <c r="O8" i="1"/>
  <c r="O7" i="1"/>
  <c r="I7" i="1"/>
  <c r="E55" i="2"/>
  <c r="E56" i="2"/>
  <c r="I52" i="2"/>
  <c r="J52" i="2"/>
  <c r="K52" i="2"/>
  <c r="I51" i="2"/>
  <c r="J51" i="2"/>
  <c r="K51" i="2"/>
  <c r="I50" i="2"/>
  <c r="J50" i="2"/>
  <c r="K50" i="2"/>
  <c r="I49" i="2"/>
  <c r="J49" i="2"/>
  <c r="K49" i="2"/>
  <c r="I48" i="2"/>
  <c r="J48" i="2"/>
  <c r="K48" i="2"/>
  <c r="I47" i="2"/>
  <c r="J47" i="2"/>
  <c r="K47" i="2"/>
  <c r="I46" i="2"/>
  <c r="J46" i="2"/>
  <c r="K46" i="2"/>
  <c r="I28" i="2"/>
  <c r="J28" i="2"/>
  <c r="K28" i="2"/>
  <c r="I27" i="2"/>
  <c r="J27" i="2"/>
  <c r="K27" i="2"/>
  <c r="I25" i="2"/>
  <c r="J25" i="2"/>
  <c r="K25" i="2"/>
  <c r="I24" i="2"/>
  <c r="J24" i="2"/>
  <c r="K24" i="2"/>
  <c r="I23" i="2"/>
  <c r="J23" i="2"/>
  <c r="K23" i="2"/>
  <c r="I22" i="2"/>
  <c r="J22" i="2"/>
  <c r="K22" i="2"/>
  <c r="I20" i="2"/>
  <c r="J20" i="2"/>
  <c r="K20" i="2"/>
  <c r="I19" i="2"/>
  <c r="J19" i="2"/>
  <c r="K19" i="2"/>
  <c r="I18" i="2"/>
  <c r="J18" i="2"/>
  <c r="K18" i="2"/>
  <c r="I16" i="2"/>
  <c r="J16" i="2"/>
  <c r="K16" i="2"/>
  <c r="I15" i="2"/>
  <c r="J15" i="2"/>
  <c r="K15" i="2"/>
  <c r="I14" i="2"/>
  <c r="J14" i="2"/>
  <c r="K14" i="2"/>
  <c r="I13" i="2"/>
  <c r="J13" i="2"/>
  <c r="K13" i="2"/>
  <c r="I12" i="2"/>
  <c r="J12" i="2"/>
  <c r="K12" i="2"/>
  <c r="I11" i="2"/>
  <c r="J11" i="2"/>
  <c r="K11" i="2"/>
  <c r="I10" i="2"/>
  <c r="J10" i="2"/>
  <c r="K10" i="2"/>
  <c r="F35" i="1"/>
  <c r="F20" i="1"/>
  <c r="G20" i="1"/>
  <c r="P20" i="1"/>
  <c r="Q20" i="1"/>
  <c r="F17" i="1"/>
  <c r="G17" i="1"/>
  <c r="P17" i="1"/>
  <c r="Q17" i="1"/>
  <c r="F34" i="1"/>
  <c r="G34" i="1"/>
  <c r="F12" i="1"/>
  <c r="G12" i="1"/>
  <c r="F22" i="1"/>
  <c r="G22" i="1"/>
  <c r="P22" i="1"/>
  <c r="Q22" i="1"/>
  <c r="F19" i="1"/>
  <c r="G19" i="1"/>
  <c r="P19" i="1"/>
  <c r="Q19" i="1"/>
  <c r="F29" i="1"/>
  <c r="G29" i="1"/>
  <c r="F30" i="1"/>
  <c r="G30" i="1"/>
  <c r="F33" i="1"/>
  <c r="G33" i="1"/>
  <c r="F31" i="1"/>
  <c r="G31" i="1"/>
  <c r="F16" i="1"/>
  <c r="G16" i="1"/>
  <c r="P16" i="1"/>
  <c r="Q16" i="1"/>
  <c r="F7" i="1"/>
  <c r="G7" i="1"/>
  <c r="F15" i="1"/>
  <c r="G15" i="1"/>
  <c r="F27" i="1"/>
  <c r="G27" i="1"/>
  <c r="F8" i="1"/>
  <c r="G8" i="1"/>
  <c r="P8" i="1"/>
  <c r="Q8" i="1"/>
  <c r="F32" i="1"/>
  <c r="G32" i="1"/>
  <c r="F24" i="1"/>
  <c r="G24" i="1"/>
  <c r="F26" i="1"/>
  <c r="G26" i="1"/>
  <c r="F23" i="1"/>
  <c r="G23" i="1"/>
  <c r="F13" i="1"/>
  <c r="G13" i="1"/>
  <c r="F28" i="1"/>
  <c r="G28" i="1"/>
  <c r="F14" i="1"/>
  <c r="G14" i="1"/>
  <c r="F21" i="1"/>
  <c r="G21" i="1"/>
  <c r="P21" i="1"/>
  <c r="Q21" i="1"/>
  <c r="F10" i="1"/>
  <c r="G10" i="1"/>
  <c r="P10" i="1"/>
  <c r="Q10" i="1"/>
  <c r="F25" i="1"/>
  <c r="G25" i="1"/>
  <c r="F18" i="1"/>
  <c r="G18" i="1"/>
  <c r="P18" i="1"/>
  <c r="Q18" i="1"/>
  <c r="F9" i="1"/>
  <c r="G9" i="1"/>
  <c r="P9" i="1"/>
  <c r="Q9" i="1"/>
  <c r="F11" i="1"/>
  <c r="G11" i="1"/>
  <c r="P11" i="1"/>
  <c r="Q11" i="1"/>
  <c r="P7" i="1"/>
  <c r="Q7" i="1"/>
</calcChain>
</file>

<file path=xl/sharedStrings.xml><?xml version="1.0" encoding="utf-8"?>
<sst xmlns="http://schemas.openxmlformats.org/spreadsheetml/2006/main" count="96" uniqueCount="92">
  <si>
    <t>10/15 testing</t>
  </si>
  <si>
    <t>SynFoam</t>
  </si>
  <si>
    <t>4673g proof weight</t>
  </si>
  <si>
    <t>proof</t>
  </si>
  <si>
    <t>1900 cal</t>
  </si>
  <si>
    <t>BZ28 3.4 K</t>
  </si>
  <si>
    <t>BZ28 3.4 K Painted</t>
  </si>
  <si>
    <t>AZ-29</t>
  </si>
  <si>
    <t>AZ-29 Painted</t>
  </si>
  <si>
    <t>AZ-29 Pretested</t>
  </si>
  <si>
    <t>AZ-29 Painted and Pretested</t>
  </si>
  <si>
    <t>AZ-29 with 7781</t>
  </si>
  <si>
    <t>8 AZ-29 with veil &amp; 7781</t>
  </si>
  <si>
    <t>AZ-29 with PU</t>
  </si>
  <si>
    <t>AZ-29 bonded</t>
  </si>
  <si>
    <t>1 AZ-29 without coupling agent</t>
  </si>
  <si>
    <t>AZ-29 without coupling painted</t>
  </si>
  <si>
    <t>SF 4000</t>
  </si>
  <si>
    <t>SF 4000 Painted</t>
  </si>
  <si>
    <t>AZ-29 w SF 4000 overcast</t>
  </si>
  <si>
    <t>AZ-29 w SF 4000 overc w paint</t>
  </si>
  <si>
    <t>AZ-30</t>
  </si>
  <si>
    <t>AZ-30 Painted</t>
  </si>
  <si>
    <t>AZ-31</t>
  </si>
  <si>
    <t>AZ-31 Painted</t>
  </si>
  <si>
    <t>BZ-32-4K</t>
  </si>
  <si>
    <t>BZ-32-4K Painted</t>
  </si>
  <si>
    <t>AZ-34</t>
  </si>
  <si>
    <t>AZ-34 Painted</t>
  </si>
  <si>
    <t xml:space="preserve">HZ-34 </t>
  </si>
  <si>
    <t>HZ-34 Painted</t>
  </si>
  <si>
    <t>HZ-42</t>
  </si>
  <si>
    <t>HZ-42 Painted</t>
  </si>
  <si>
    <t>cal corr</t>
  </si>
  <si>
    <t>DW-31</t>
  </si>
  <si>
    <t>DW-33</t>
  </si>
  <si>
    <t>DW-35</t>
  </si>
  <si>
    <t>DW-39-1</t>
  </si>
  <si>
    <t>DW-39-2</t>
  </si>
  <si>
    <t>DW-41-1</t>
  </si>
  <si>
    <t>DW-41-2</t>
  </si>
  <si>
    <t>Cal</t>
  </si>
  <si>
    <t>HP-28Y</t>
  </si>
  <si>
    <t>HP28YF</t>
  </si>
  <si>
    <t>HP_28B</t>
  </si>
  <si>
    <t>MW-30B</t>
  </si>
  <si>
    <t>MW-30YF</t>
  </si>
  <si>
    <t>MW-34</t>
  </si>
  <si>
    <t>MW-36</t>
  </si>
  <si>
    <t>?</t>
  </si>
  <si>
    <t>PD-32x</t>
  </si>
  <si>
    <t>PD-34x</t>
  </si>
  <si>
    <t>weight (g)</t>
  </si>
  <si>
    <t>width (mm)</t>
  </si>
  <si>
    <t>height (mm)</t>
  </si>
  <si>
    <t>length (mm)</t>
  </si>
  <si>
    <t>density (pcf)</t>
  </si>
  <si>
    <t>density (g/mm^3)</t>
  </si>
  <si>
    <t>ID</t>
  </si>
  <si>
    <t>depth rated (m)</t>
  </si>
  <si>
    <t>volume (mm^3)</t>
  </si>
  <si>
    <t>Trelleborg</t>
  </si>
  <si>
    <t>TG-28-A-PU</t>
  </si>
  <si>
    <t>TG-28-B</t>
  </si>
  <si>
    <t>TG-30-A-PU</t>
  </si>
  <si>
    <t>TG-30-B</t>
  </si>
  <si>
    <t>TG-32-A-PU</t>
  </si>
  <si>
    <t>TG-32-B</t>
  </si>
  <si>
    <t>TG-34-A-PU</t>
  </si>
  <si>
    <t>TG-34-B</t>
  </si>
  <si>
    <t>Deep Water Buoyancy</t>
  </si>
  <si>
    <t>total weight (g)</t>
  </si>
  <si>
    <t>Total weight (lbs)</t>
  </si>
  <si>
    <t>Total buoyancy</t>
  </si>
  <si>
    <t>buoyancy (g)</t>
  </si>
  <si>
    <t>Post weight (lbs)</t>
  </si>
  <si>
    <t>% change</t>
  </si>
  <si>
    <t>delta (g)</t>
  </si>
  <si>
    <t>% change in buoyancy</t>
  </si>
  <si>
    <t>delta weight (lbs)</t>
  </si>
  <si>
    <t>Weight Change</t>
  </si>
  <si>
    <t>Buoyancy Change</t>
  </si>
  <si>
    <t>Scale reading (g)</t>
  </si>
  <si>
    <t>Description</t>
  </si>
  <si>
    <t>Sample #</t>
  </si>
  <si>
    <t>ESS weight (lbs)</t>
  </si>
  <si>
    <t>ESS Density (PCF)</t>
  </si>
  <si>
    <t>Measured buoyancy (proof-scale) (g)</t>
  </si>
  <si>
    <t>Measured buoyancy proof-buoy (g)</t>
  </si>
  <si>
    <t>10/15/15 Measured buoyancy of samples from ESS in high bay using a 4673g proof weight in fresh water with electronic tension fish scale.  Calibrated at 1900g and needed -7g correction</t>
  </si>
  <si>
    <t xml:space="preserve">1/12/16 Jim used a 4130g proof weight suspended below the lab compression scale with samples in fresh water.  Switched from  fish scale because it was slow and didn't seem to be repeatable </t>
  </si>
  <si>
    <t>Scale reading(g)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</si>
</sst>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6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Fill="1"/>
    <xf numFmtId="0" fontId="0" fillId="0" borderId="0" xfId="0" applyAlignment="1"/>
    <xf numFmtId="49" fontId="0" fillId="0" borderId="0" xfId="0" applyNumberFormat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164" fontId="0" fillId="0" borderId="3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workbookViewId="0">
      <selection activeCell="K42" sqref="K42"/>
    </sheetView>
  </sheetViews>
  <sheetFormatPr defaultColWidth="8.85546875" defaultRowHeight="15" x14ac:dyDescent="0.25"/>
  <cols>
    <col min="2" max="2" width="8.85546875" style="9"/>
    <col min="3" max="4" width="0" hidden="1" customWidth="1"/>
    <col min="5" max="5" width="29.7109375" customWidth="1"/>
    <col min="6" max="6" width="19.85546875" style="2" customWidth="1"/>
    <col min="7" max="7" width="18.5703125" style="2" customWidth="1"/>
    <col min="8" max="8" width="15" style="2" customWidth="1"/>
    <col min="9" max="9" width="12" style="2" customWidth="1"/>
    <col min="10" max="10" width="12.42578125" style="2" customWidth="1"/>
    <col min="11" max="11" width="13.28515625" style="2" customWidth="1"/>
    <col min="12" max="12" width="11.5703125" style="2" customWidth="1"/>
    <col min="13" max="13" width="10.42578125" style="2" customWidth="1"/>
    <col min="14" max="14" width="12.7109375" style="2" customWidth="1"/>
    <col min="15" max="15" width="19.7109375" style="2" customWidth="1"/>
    <col min="16" max="16" width="8.85546875" style="2"/>
    <col min="17" max="17" width="12.7109375" style="2" customWidth="1"/>
  </cols>
  <sheetData>
    <row r="1" spans="1:18" x14ac:dyDescent="0.25">
      <c r="F1" s="29" t="s">
        <v>89</v>
      </c>
      <c r="G1" s="29"/>
      <c r="M1" s="29"/>
      <c r="N1" s="29"/>
      <c r="O1" s="29"/>
    </row>
    <row r="2" spans="1:18" x14ac:dyDescent="0.25">
      <c r="F2" s="29" t="s">
        <v>90</v>
      </c>
      <c r="I2"/>
      <c r="J2"/>
      <c r="K2" s="29"/>
      <c r="L2" s="29"/>
      <c r="M2" s="29"/>
      <c r="N2" s="29"/>
    </row>
    <row r="3" spans="1:18" x14ac:dyDescent="0.25">
      <c r="B3" s="9" t="s">
        <v>0</v>
      </c>
      <c r="M3" s="29"/>
      <c r="N3" s="29"/>
    </row>
    <row r="5" spans="1:18" ht="30" x14ac:dyDescent="0.25">
      <c r="B5" s="9" t="s">
        <v>2</v>
      </c>
      <c r="D5" t="s">
        <v>33</v>
      </c>
      <c r="F5" s="12"/>
      <c r="G5" s="12"/>
      <c r="H5" s="12"/>
      <c r="I5" s="12"/>
      <c r="J5" s="12"/>
      <c r="K5" s="26" t="s">
        <v>80</v>
      </c>
      <c r="L5" s="27"/>
      <c r="M5" s="28"/>
      <c r="N5" s="26" t="s">
        <v>81</v>
      </c>
      <c r="O5" s="27"/>
      <c r="P5" s="27"/>
      <c r="Q5" s="28"/>
      <c r="R5" s="13"/>
    </row>
    <row r="6" spans="1:18" ht="30" customHeight="1" x14ac:dyDescent="0.25">
      <c r="B6" s="9" t="s">
        <v>84</v>
      </c>
      <c r="C6">
        <v>1891</v>
      </c>
      <c r="D6">
        <v>-9</v>
      </c>
      <c r="E6" t="s">
        <v>83</v>
      </c>
      <c r="F6" s="12" t="s">
        <v>82</v>
      </c>
      <c r="G6" s="10" t="s">
        <v>87</v>
      </c>
      <c r="H6" s="12" t="s">
        <v>85</v>
      </c>
      <c r="I6" s="12" t="s">
        <v>52</v>
      </c>
      <c r="J6" s="12" t="s">
        <v>86</v>
      </c>
      <c r="K6" s="14" t="s">
        <v>75</v>
      </c>
      <c r="L6" s="15" t="s">
        <v>79</v>
      </c>
      <c r="M6" s="16" t="s">
        <v>76</v>
      </c>
      <c r="N6" s="14" t="s">
        <v>91</v>
      </c>
      <c r="O6" s="15" t="s">
        <v>88</v>
      </c>
      <c r="P6" s="15" t="s">
        <v>77</v>
      </c>
      <c r="Q6" s="16" t="s">
        <v>78</v>
      </c>
      <c r="R6" s="13"/>
    </row>
    <row r="7" spans="1:18" x14ac:dyDescent="0.25">
      <c r="B7" s="2">
        <v>1</v>
      </c>
      <c r="C7">
        <v>1864</v>
      </c>
      <c r="E7" t="s">
        <v>5</v>
      </c>
      <c r="F7" s="2">
        <f t="shared" ref="F7:F35" si="0">+C7+7</f>
        <v>1871</v>
      </c>
      <c r="G7" s="2">
        <f>4673-F7</f>
        <v>2802</v>
      </c>
      <c r="H7" s="2">
        <v>4.74</v>
      </c>
      <c r="I7" s="2">
        <f>+H7*454</f>
        <v>2151.96</v>
      </c>
      <c r="J7" s="2">
        <v>26.55</v>
      </c>
      <c r="K7" s="17">
        <v>4.78</v>
      </c>
      <c r="L7" s="18">
        <f>+K7-H7</f>
        <v>4.0000000000000036E-2</v>
      </c>
      <c r="M7" s="19">
        <f>(L7/H7)*100</f>
        <v>0.84388185654008518</v>
      </c>
      <c r="N7" s="17">
        <v>1315</v>
      </c>
      <c r="O7" s="30">
        <f>4130-N7</f>
        <v>2815</v>
      </c>
      <c r="P7" s="30">
        <f>+G7-O7</f>
        <v>-13</v>
      </c>
      <c r="Q7" s="31">
        <f>+(P7/G7)*100</f>
        <v>-0.46395431834403994</v>
      </c>
    </row>
    <row r="8" spans="1:18" x14ac:dyDescent="0.25">
      <c r="A8" s="8"/>
      <c r="B8" s="11">
        <v>2</v>
      </c>
      <c r="C8" s="8">
        <v>1897</v>
      </c>
      <c r="D8" s="8"/>
      <c r="E8" s="8" t="s">
        <v>6</v>
      </c>
      <c r="F8" s="11">
        <f t="shared" si="0"/>
        <v>1904</v>
      </c>
      <c r="G8" s="11">
        <f t="shared" ref="G8:G34" si="1">4673-F8</f>
        <v>2769</v>
      </c>
      <c r="H8" s="11">
        <v>4.8</v>
      </c>
      <c r="I8" s="11">
        <f t="shared" ref="I8:I34" si="2">+H8*454</f>
        <v>2179.1999999999998</v>
      </c>
      <c r="J8" s="11">
        <v>26.8</v>
      </c>
      <c r="K8" s="23">
        <v>4.95</v>
      </c>
      <c r="L8" s="24">
        <f t="shared" ref="L8:L34" si="3">+K8-H8</f>
        <v>0.15000000000000036</v>
      </c>
      <c r="M8" s="20">
        <f t="shared" ref="M8:M34" si="4">(L8/H8)*100</f>
        <v>3.1250000000000075</v>
      </c>
      <c r="N8" s="23">
        <v>1395</v>
      </c>
      <c r="O8" s="32">
        <f t="shared" ref="O8:O34" si="5">4130-N8</f>
        <v>2735</v>
      </c>
      <c r="P8" s="32">
        <f>+G8-O8</f>
        <v>34</v>
      </c>
      <c r="Q8" s="33">
        <f>+(P8/G8)*100</f>
        <v>1.2278801011195377</v>
      </c>
    </row>
    <row r="9" spans="1:18" x14ac:dyDescent="0.25">
      <c r="A9" s="8"/>
      <c r="B9" s="11">
        <v>3</v>
      </c>
      <c r="C9" s="8">
        <v>1914</v>
      </c>
      <c r="D9" s="8"/>
      <c r="E9" s="8" t="s">
        <v>7</v>
      </c>
      <c r="F9" s="11">
        <f t="shared" si="0"/>
        <v>1921</v>
      </c>
      <c r="G9" s="11">
        <f t="shared" si="1"/>
        <v>2752</v>
      </c>
      <c r="H9" s="11">
        <v>4.96</v>
      </c>
      <c r="I9" s="11">
        <f t="shared" si="2"/>
        <v>2251.84</v>
      </c>
      <c r="J9" s="11">
        <v>27.92</v>
      </c>
      <c r="K9" s="23">
        <v>4.99</v>
      </c>
      <c r="L9" s="24">
        <f t="shared" si="3"/>
        <v>3.0000000000000249E-2</v>
      </c>
      <c r="M9" s="25">
        <f t="shared" si="4"/>
        <v>0.60483870967742437</v>
      </c>
      <c r="N9" s="23">
        <v>1415</v>
      </c>
      <c r="O9" s="32">
        <f t="shared" si="5"/>
        <v>2715</v>
      </c>
      <c r="P9" s="32">
        <f>+G9-O9</f>
        <v>37</v>
      </c>
      <c r="Q9" s="33">
        <f>+(P9/G9)*100</f>
        <v>1.3444767441860466</v>
      </c>
    </row>
    <row r="10" spans="1:18" x14ac:dyDescent="0.25">
      <c r="A10" s="8"/>
      <c r="B10" s="11">
        <v>4</v>
      </c>
      <c r="C10" s="8">
        <v>2023</v>
      </c>
      <c r="D10" s="8"/>
      <c r="E10" s="8" t="s">
        <v>8</v>
      </c>
      <c r="F10" s="11">
        <f t="shared" si="0"/>
        <v>2030</v>
      </c>
      <c r="G10" s="11">
        <f t="shared" si="1"/>
        <v>2643</v>
      </c>
      <c r="H10" s="11">
        <v>5.04</v>
      </c>
      <c r="I10" s="11">
        <f t="shared" si="2"/>
        <v>2288.16</v>
      </c>
      <c r="J10" s="11">
        <v>28.3</v>
      </c>
      <c r="K10" s="23">
        <v>5.0599999999999996</v>
      </c>
      <c r="L10" s="24">
        <f t="shared" si="3"/>
        <v>1.9999999999999574E-2</v>
      </c>
      <c r="M10" s="25">
        <f t="shared" si="4"/>
        <v>0.39682539682538837</v>
      </c>
      <c r="N10" s="23">
        <v>1470</v>
      </c>
      <c r="O10" s="32">
        <f t="shared" si="5"/>
        <v>2660</v>
      </c>
      <c r="P10" s="32">
        <f>+G10-O10</f>
        <v>-17</v>
      </c>
      <c r="Q10" s="34">
        <f>+(P10/G10)*100</f>
        <v>-0.64320847521755586</v>
      </c>
    </row>
    <row r="11" spans="1:18" x14ac:dyDescent="0.25">
      <c r="A11" s="8"/>
      <c r="B11" s="11">
        <v>5</v>
      </c>
      <c r="C11" s="8">
        <v>1990</v>
      </c>
      <c r="D11" s="8"/>
      <c r="E11" s="8" t="s">
        <v>9</v>
      </c>
      <c r="F11" s="11">
        <f t="shared" si="0"/>
        <v>1997</v>
      </c>
      <c r="G11" s="11">
        <f t="shared" si="1"/>
        <v>2676</v>
      </c>
      <c r="H11" s="11">
        <v>4.96</v>
      </c>
      <c r="I11" s="11">
        <f t="shared" si="2"/>
        <v>2251.84</v>
      </c>
      <c r="J11" s="11">
        <v>27.95</v>
      </c>
      <c r="K11" s="23">
        <v>4.99</v>
      </c>
      <c r="L11" s="24">
        <f t="shared" si="3"/>
        <v>3.0000000000000249E-2</v>
      </c>
      <c r="M11" s="25">
        <f t="shared" si="4"/>
        <v>0.60483870967742437</v>
      </c>
      <c r="N11" s="23">
        <v>1430</v>
      </c>
      <c r="O11" s="32">
        <f t="shared" si="5"/>
        <v>2700</v>
      </c>
      <c r="P11" s="32">
        <f>+G11-O11</f>
        <v>-24</v>
      </c>
      <c r="Q11" s="34">
        <f>+(P11/G11)*100</f>
        <v>-0.89686098654708524</v>
      </c>
    </row>
    <row r="12" spans="1:18" x14ac:dyDescent="0.25">
      <c r="A12" s="8"/>
      <c r="B12" s="11">
        <v>6</v>
      </c>
      <c r="C12" s="8">
        <v>2026</v>
      </c>
      <c r="D12" s="8"/>
      <c r="E12" s="8" t="s">
        <v>10</v>
      </c>
      <c r="F12" s="11">
        <f t="shared" si="0"/>
        <v>2033</v>
      </c>
      <c r="G12" s="11">
        <f t="shared" si="1"/>
        <v>2640</v>
      </c>
      <c r="H12" s="11">
        <v>5.0599999999999996</v>
      </c>
      <c r="I12" s="11">
        <f t="shared" si="2"/>
        <v>2297.2399999999998</v>
      </c>
      <c r="J12" s="11">
        <v>28.14</v>
      </c>
      <c r="K12" s="23">
        <v>5.07</v>
      </c>
      <c r="L12" s="24">
        <f t="shared" si="3"/>
        <v>1.0000000000000675E-2</v>
      </c>
      <c r="M12" s="25">
        <f t="shared" si="4"/>
        <v>0.19762845849803706</v>
      </c>
      <c r="N12" s="23">
        <v>1460</v>
      </c>
      <c r="O12" s="32">
        <f t="shared" si="5"/>
        <v>2670</v>
      </c>
      <c r="P12" s="32">
        <f>+G12-O12</f>
        <v>-30</v>
      </c>
      <c r="Q12" s="34">
        <f>+(P12/G12)*100</f>
        <v>-1.1363636363636365</v>
      </c>
    </row>
    <row r="13" spans="1:18" x14ac:dyDescent="0.25">
      <c r="A13" s="8"/>
      <c r="B13" s="11">
        <v>7</v>
      </c>
      <c r="C13" s="8">
        <v>2304</v>
      </c>
      <c r="D13" s="8"/>
      <c r="E13" s="8" t="s">
        <v>11</v>
      </c>
      <c r="F13" s="11">
        <f t="shared" si="0"/>
        <v>2311</v>
      </c>
      <c r="G13" s="11">
        <f t="shared" si="1"/>
        <v>2362</v>
      </c>
      <c r="H13" s="11">
        <v>5.14</v>
      </c>
      <c r="I13" s="11">
        <f t="shared" si="2"/>
        <v>2333.56</v>
      </c>
      <c r="J13" s="11">
        <v>29.93</v>
      </c>
      <c r="K13" s="23">
        <v>5.19</v>
      </c>
      <c r="L13" s="24">
        <f t="shared" si="3"/>
        <v>5.0000000000000711E-2</v>
      </c>
      <c r="M13" s="25">
        <f t="shared" si="4"/>
        <v>0.97276264591441075</v>
      </c>
      <c r="N13" s="23">
        <v>1765</v>
      </c>
      <c r="O13" s="32">
        <f t="shared" si="5"/>
        <v>2365</v>
      </c>
      <c r="P13" s="32">
        <f>+G13-O13</f>
        <v>-3</v>
      </c>
      <c r="Q13" s="34">
        <f t="shared" ref="Q13:Q15" si="6">+(P13/G13)*100</f>
        <v>-0.12701100762066045</v>
      </c>
    </row>
    <row r="14" spans="1:18" x14ac:dyDescent="0.25">
      <c r="A14" s="8"/>
      <c r="B14" s="11">
        <v>8</v>
      </c>
      <c r="C14" s="8">
        <v>2263</v>
      </c>
      <c r="D14" s="8"/>
      <c r="E14" s="8" t="s">
        <v>12</v>
      </c>
      <c r="F14" s="11">
        <f t="shared" si="0"/>
        <v>2270</v>
      </c>
      <c r="G14" s="11">
        <f t="shared" si="1"/>
        <v>2403</v>
      </c>
      <c r="H14" s="11">
        <v>5.22</v>
      </c>
      <c r="I14" s="11">
        <f t="shared" si="2"/>
        <v>2369.88</v>
      </c>
      <c r="J14" s="11">
        <v>30.17</v>
      </c>
      <c r="K14" s="23">
        <v>5.24</v>
      </c>
      <c r="L14" s="24">
        <f t="shared" si="3"/>
        <v>2.0000000000000462E-2</v>
      </c>
      <c r="M14" s="25">
        <f t="shared" si="4"/>
        <v>0.38314176245211617</v>
      </c>
      <c r="N14" s="23">
        <v>1710</v>
      </c>
      <c r="O14" s="32">
        <f t="shared" si="5"/>
        <v>2420</v>
      </c>
      <c r="P14" s="32">
        <f>+G14-O14</f>
        <v>-17</v>
      </c>
      <c r="Q14" s="34">
        <f t="shared" si="6"/>
        <v>-0.70744902205576365</v>
      </c>
    </row>
    <row r="15" spans="1:18" x14ac:dyDescent="0.25">
      <c r="A15" s="8"/>
      <c r="B15" s="11">
        <v>9</v>
      </c>
      <c r="C15" s="8">
        <v>2144</v>
      </c>
      <c r="D15" s="8"/>
      <c r="E15" s="8" t="s">
        <v>13</v>
      </c>
      <c r="F15" s="11">
        <f t="shared" si="0"/>
        <v>2151</v>
      </c>
      <c r="G15" s="11">
        <f t="shared" si="1"/>
        <v>2522</v>
      </c>
      <c r="H15" s="11">
        <v>5.35</v>
      </c>
      <c r="I15" s="11">
        <f t="shared" si="2"/>
        <v>2428.8999999999996</v>
      </c>
      <c r="J15" s="11">
        <v>29.77</v>
      </c>
      <c r="K15" s="23">
        <v>5.41</v>
      </c>
      <c r="L15" s="24">
        <f t="shared" si="3"/>
        <v>6.0000000000000497E-2</v>
      </c>
      <c r="M15" s="20">
        <f t="shared" si="4"/>
        <v>1.1214953271028132</v>
      </c>
      <c r="N15" s="23">
        <v>1680</v>
      </c>
      <c r="O15" s="32">
        <f t="shared" si="5"/>
        <v>2450</v>
      </c>
      <c r="P15" s="32">
        <f>+G15-O15</f>
        <v>72</v>
      </c>
      <c r="Q15" s="34">
        <f t="shared" si="6"/>
        <v>2.8548770816812055</v>
      </c>
    </row>
    <row r="16" spans="1:18" x14ac:dyDescent="0.25">
      <c r="A16" s="8"/>
      <c r="B16" s="11">
        <v>10</v>
      </c>
      <c r="C16" s="8">
        <v>2247</v>
      </c>
      <c r="D16" s="8"/>
      <c r="E16" s="8" t="s">
        <v>14</v>
      </c>
      <c r="F16" s="11">
        <f t="shared" si="0"/>
        <v>2254</v>
      </c>
      <c r="G16" s="11">
        <f t="shared" si="1"/>
        <v>2419</v>
      </c>
      <c r="H16" s="11">
        <v>4.4400000000000004</v>
      </c>
      <c r="I16" s="11">
        <f t="shared" si="2"/>
        <v>2015.7600000000002</v>
      </c>
      <c r="J16" s="11">
        <v>27.57</v>
      </c>
      <c r="K16" s="23">
        <v>4.45</v>
      </c>
      <c r="L16" s="24">
        <f t="shared" si="3"/>
        <v>9.9999999999997868E-3</v>
      </c>
      <c r="M16" s="25">
        <f t="shared" si="4"/>
        <v>0.2252252252252204</v>
      </c>
      <c r="N16" s="23">
        <v>1690</v>
      </c>
      <c r="O16" s="32">
        <f t="shared" si="5"/>
        <v>2440</v>
      </c>
      <c r="P16" s="32">
        <f t="shared" ref="P16:P34" si="7">+G16-O16</f>
        <v>-21</v>
      </c>
      <c r="Q16" s="34">
        <f t="shared" ref="Q16:Q34" si="8">+(P16/G16)*100</f>
        <v>-0.86812732534105008</v>
      </c>
    </row>
    <row r="17" spans="1:17" x14ac:dyDescent="0.25">
      <c r="A17" s="8"/>
      <c r="B17" s="11">
        <v>11</v>
      </c>
      <c r="C17" s="8">
        <v>2070</v>
      </c>
      <c r="D17" s="8"/>
      <c r="E17" s="8" t="s">
        <v>15</v>
      </c>
      <c r="F17" s="11">
        <f t="shared" si="0"/>
        <v>2077</v>
      </c>
      <c r="G17" s="11">
        <f t="shared" si="1"/>
        <v>2596</v>
      </c>
      <c r="H17" s="11">
        <v>4.76</v>
      </c>
      <c r="I17" s="11">
        <f t="shared" si="2"/>
        <v>2161.04</v>
      </c>
      <c r="J17" s="11">
        <v>27.68</v>
      </c>
      <c r="K17" s="23">
        <v>4.9000000000000004</v>
      </c>
      <c r="L17" s="24">
        <f t="shared" si="3"/>
        <v>0.14000000000000057</v>
      </c>
      <c r="M17" s="20">
        <f t="shared" si="4"/>
        <v>2.9411764705882475</v>
      </c>
      <c r="N17" s="23">
        <v>1560</v>
      </c>
      <c r="O17" s="32">
        <f t="shared" si="5"/>
        <v>2570</v>
      </c>
      <c r="P17" s="32">
        <f t="shared" si="7"/>
        <v>26</v>
      </c>
      <c r="Q17" s="33">
        <f t="shared" si="8"/>
        <v>1.0015408320493067</v>
      </c>
    </row>
    <row r="18" spans="1:17" x14ac:dyDescent="0.25">
      <c r="A18" s="8"/>
      <c r="B18" s="11">
        <v>12</v>
      </c>
      <c r="C18" s="8">
        <v>2073</v>
      </c>
      <c r="D18" s="8"/>
      <c r="E18" s="8" t="s">
        <v>16</v>
      </c>
      <c r="F18" s="11">
        <f t="shared" si="0"/>
        <v>2080</v>
      </c>
      <c r="G18" s="11">
        <f t="shared" si="1"/>
        <v>2593</v>
      </c>
      <c r="H18" s="11">
        <v>4.8600000000000003</v>
      </c>
      <c r="I18" s="11">
        <f t="shared" si="2"/>
        <v>2206.44</v>
      </c>
      <c r="J18" s="11">
        <v>28.1</v>
      </c>
      <c r="K18" s="23">
        <v>4.97</v>
      </c>
      <c r="L18" s="24">
        <f t="shared" si="3"/>
        <v>0.10999999999999943</v>
      </c>
      <c r="M18" s="20">
        <f t="shared" si="4"/>
        <v>2.263374485596696</v>
      </c>
      <c r="N18" s="23">
        <v>1565</v>
      </c>
      <c r="O18" s="32">
        <f t="shared" si="5"/>
        <v>2565</v>
      </c>
      <c r="P18" s="32">
        <f t="shared" si="7"/>
        <v>28</v>
      </c>
      <c r="Q18" s="33">
        <f t="shared" si="8"/>
        <v>1.0798303123794832</v>
      </c>
    </row>
    <row r="19" spans="1:17" x14ac:dyDescent="0.25">
      <c r="A19" s="8"/>
      <c r="B19" s="11">
        <v>13</v>
      </c>
      <c r="C19" s="8">
        <v>2626</v>
      </c>
      <c r="D19" s="8"/>
      <c r="E19" s="8" t="s">
        <v>17</v>
      </c>
      <c r="F19" s="11">
        <f t="shared" si="0"/>
        <v>2633</v>
      </c>
      <c r="G19" s="11">
        <f t="shared" si="1"/>
        <v>2040</v>
      </c>
      <c r="H19" s="11">
        <v>7.58</v>
      </c>
      <c r="I19" s="11">
        <f t="shared" si="2"/>
        <v>3441.32</v>
      </c>
      <c r="J19" s="11">
        <v>38.29</v>
      </c>
      <c r="K19" s="23">
        <v>7.61</v>
      </c>
      <c r="L19" s="24">
        <f t="shared" si="3"/>
        <v>3.0000000000000249E-2</v>
      </c>
      <c r="M19" s="25">
        <f t="shared" si="4"/>
        <v>0.39577836411609824</v>
      </c>
      <c r="N19" s="23">
        <v>2080</v>
      </c>
      <c r="O19" s="32">
        <f t="shared" si="5"/>
        <v>2050</v>
      </c>
      <c r="P19" s="32">
        <f t="shared" si="7"/>
        <v>-10</v>
      </c>
      <c r="Q19" s="34">
        <f t="shared" si="8"/>
        <v>-0.49019607843137253</v>
      </c>
    </row>
    <row r="20" spans="1:17" x14ac:dyDescent="0.25">
      <c r="A20" s="8"/>
      <c r="B20" s="11">
        <v>14</v>
      </c>
      <c r="C20" s="8">
        <v>2632</v>
      </c>
      <c r="D20" s="8"/>
      <c r="E20" s="8" t="s">
        <v>18</v>
      </c>
      <c r="F20" s="11">
        <f t="shared" si="0"/>
        <v>2639</v>
      </c>
      <c r="G20" s="11">
        <f t="shared" si="1"/>
        <v>2034</v>
      </c>
      <c r="H20" s="11">
        <v>7.72</v>
      </c>
      <c r="I20" s="11">
        <f t="shared" si="2"/>
        <v>3504.88</v>
      </c>
      <c r="J20" s="11">
        <v>38.159999999999997</v>
      </c>
      <c r="K20" s="23">
        <v>7.96</v>
      </c>
      <c r="L20" s="24">
        <f t="shared" si="3"/>
        <v>0.24000000000000021</v>
      </c>
      <c r="M20" s="20">
        <f t="shared" si="4"/>
        <v>3.108808290155443</v>
      </c>
      <c r="N20" s="23">
        <v>2205</v>
      </c>
      <c r="O20" s="32">
        <f t="shared" si="5"/>
        <v>1925</v>
      </c>
      <c r="P20" s="32">
        <f t="shared" si="7"/>
        <v>109</v>
      </c>
      <c r="Q20" s="33">
        <f t="shared" si="8"/>
        <v>5.3588987217305801</v>
      </c>
    </row>
    <row r="21" spans="1:17" x14ac:dyDescent="0.25">
      <c r="A21" s="8"/>
      <c r="B21" s="11">
        <v>15</v>
      </c>
      <c r="C21" s="8">
        <v>2550</v>
      </c>
      <c r="D21" s="8"/>
      <c r="E21" s="8" t="s">
        <v>19</v>
      </c>
      <c r="F21" s="11">
        <f t="shared" si="0"/>
        <v>2557</v>
      </c>
      <c r="G21" s="11">
        <f t="shared" si="1"/>
        <v>2116</v>
      </c>
      <c r="H21" s="11">
        <v>7.14</v>
      </c>
      <c r="I21" s="11">
        <f t="shared" si="2"/>
        <v>3241.56</v>
      </c>
      <c r="J21" s="11">
        <v>37.1</v>
      </c>
      <c r="K21" s="23">
        <v>7.15</v>
      </c>
      <c r="L21" s="24">
        <f t="shared" si="3"/>
        <v>1.0000000000000675E-2</v>
      </c>
      <c r="M21" s="25">
        <f t="shared" si="4"/>
        <v>0.14005602240897305</v>
      </c>
      <c r="N21" s="23">
        <v>2000</v>
      </c>
      <c r="O21" s="32">
        <f t="shared" si="5"/>
        <v>2130</v>
      </c>
      <c r="P21" s="32">
        <f t="shared" si="7"/>
        <v>-14</v>
      </c>
      <c r="Q21" s="34">
        <f t="shared" si="8"/>
        <v>-0.66162570888468808</v>
      </c>
    </row>
    <row r="22" spans="1:17" x14ac:dyDescent="0.25">
      <c r="A22" s="8"/>
      <c r="B22" s="11">
        <v>16</v>
      </c>
      <c r="C22" s="8">
        <v>2493</v>
      </c>
      <c r="D22" s="8"/>
      <c r="E22" s="8" t="s">
        <v>20</v>
      </c>
      <c r="F22" s="11">
        <f t="shared" si="0"/>
        <v>2500</v>
      </c>
      <c r="G22" s="11">
        <f t="shared" si="1"/>
        <v>2173</v>
      </c>
      <c r="H22" s="11">
        <v>7.26</v>
      </c>
      <c r="I22" s="11">
        <f t="shared" si="2"/>
        <v>3296.04</v>
      </c>
      <c r="J22" s="11">
        <v>36.44</v>
      </c>
      <c r="K22" s="23">
        <v>7.28</v>
      </c>
      <c r="L22" s="24">
        <f t="shared" si="3"/>
        <v>2.0000000000000462E-2</v>
      </c>
      <c r="M22" s="25">
        <f t="shared" si="4"/>
        <v>0.27548209366391824</v>
      </c>
      <c r="N22" s="23">
        <v>1930</v>
      </c>
      <c r="O22" s="32">
        <f t="shared" si="5"/>
        <v>2200</v>
      </c>
      <c r="P22" s="32">
        <f t="shared" si="7"/>
        <v>-27</v>
      </c>
      <c r="Q22" s="33">
        <f t="shared" si="8"/>
        <v>-1.2425218591808558</v>
      </c>
    </row>
    <row r="23" spans="1:17" x14ac:dyDescent="0.25">
      <c r="B23" s="2">
        <v>17</v>
      </c>
      <c r="C23">
        <v>2396</v>
      </c>
      <c r="E23" t="s">
        <v>21</v>
      </c>
      <c r="F23" s="2">
        <f t="shared" si="0"/>
        <v>2403</v>
      </c>
      <c r="G23" s="2">
        <f t="shared" si="1"/>
        <v>2270</v>
      </c>
      <c r="H23" s="2">
        <v>4.8600000000000003</v>
      </c>
      <c r="I23" s="2">
        <f t="shared" si="2"/>
        <v>2206.44</v>
      </c>
      <c r="J23" s="2">
        <v>30</v>
      </c>
      <c r="K23" s="17">
        <v>4.8899999999999997</v>
      </c>
      <c r="L23" s="18">
        <f t="shared" si="3"/>
        <v>2.9999999999999361E-2</v>
      </c>
      <c r="M23" s="19">
        <f t="shared" si="4"/>
        <v>0.6172839506172707</v>
      </c>
      <c r="N23" s="17">
        <v>1845</v>
      </c>
      <c r="O23" s="30">
        <f t="shared" si="5"/>
        <v>2285</v>
      </c>
      <c r="P23" s="30">
        <f t="shared" si="7"/>
        <v>-15</v>
      </c>
      <c r="Q23" s="31">
        <f t="shared" si="8"/>
        <v>-0.66079295154185025</v>
      </c>
    </row>
    <row r="24" spans="1:17" x14ac:dyDescent="0.25">
      <c r="B24" s="2">
        <v>18</v>
      </c>
      <c r="C24">
        <v>2405</v>
      </c>
      <c r="E24" t="s">
        <v>22</v>
      </c>
      <c r="F24" s="2">
        <f t="shared" si="0"/>
        <v>2412</v>
      </c>
      <c r="G24" s="2">
        <f t="shared" si="1"/>
        <v>2261</v>
      </c>
      <c r="H24" s="2">
        <v>4.96</v>
      </c>
      <c r="I24" s="2">
        <f t="shared" si="2"/>
        <v>2251.84</v>
      </c>
      <c r="J24" s="2">
        <v>30.47</v>
      </c>
      <c r="K24" s="17">
        <v>4.99</v>
      </c>
      <c r="L24" s="18">
        <f t="shared" si="3"/>
        <v>3.0000000000000249E-2</v>
      </c>
      <c r="M24" s="19">
        <f t="shared" si="4"/>
        <v>0.60483870967742437</v>
      </c>
      <c r="N24" s="17">
        <v>1850</v>
      </c>
      <c r="O24" s="30">
        <f t="shared" si="5"/>
        <v>2280</v>
      </c>
      <c r="P24" s="30">
        <f t="shared" si="7"/>
        <v>-19</v>
      </c>
      <c r="Q24" s="34">
        <f t="shared" si="8"/>
        <v>-0.84033613445378152</v>
      </c>
    </row>
    <row r="25" spans="1:17" x14ac:dyDescent="0.25">
      <c r="B25" s="2">
        <v>19</v>
      </c>
      <c r="C25">
        <v>2312</v>
      </c>
      <c r="E25" t="s">
        <v>23</v>
      </c>
      <c r="F25" s="2">
        <f t="shared" si="0"/>
        <v>2319</v>
      </c>
      <c r="G25" s="2">
        <f t="shared" si="1"/>
        <v>2354</v>
      </c>
      <c r="H25" s="2">
        <v>4.8600000000000003</v>
      </c>
      <c r="I25" s="2">
        <f t="shared" si="2"/>
        <v>2206.44</v>
      </c>
      <c r="J25" s="2">
        <v>29.5</v>
      </c>
      <c r="K25" s="17">
        <v>4.88</v>
      </c>
      <c r="L25" s="18">
        <f t="shared" si="3"/>
        <v>1.9999999999999574E-2</v>
      </c>
      <c r="M25" s="19">
        <f t="shared" si="4"/>
        <v>0.41152263374484715</v>
      </c>
      <c r="N25" s="17">
        <v>1760</v>
      </c>
      <c r="O25" s="30">
        <f t="shared" si="5"/>
        <v>2370</v>
      </c>
      <c r="P25" s="30">
        <f t="shared" si="7"/>
        <v>-16</v>
      </c>
      <c r="Q25" s="34">
        <f t="shared" si="8"/>
        <v>-0.67969413763806286</v>
      </c>
    </row>
    <row r="26" spans="1:17" x14ac:dyDescent="0.25">
      <c r="B26" s="2">
        <v>20</v>
      </c>
      <c r="C26">
        <v>2340</v>
      </c>
      <c r="E26" t="s">
        <v>24</v>
      </c>
      <c r="F26" s="2">
        <f t="shared" si="0"/>
        <v>2347</v>
      </c>
      <c r="G26" s="2">
        <f t="shared" si="1"/>
        <v>2326</v>
      </c>
      <c r="H26" s="2">
        <v>4.96</v>
      </c>
      <c r="I26" s="2">
        <f t="shared" si="2"/>
        <v>2251.84</v>
      </c>
      <c r="J26" s="2">
        <v>30.1</v>
      </c>
      <c r="K26" s="17">
        <v>4.97</v>
      </c>
      <c r="L26" s="18">
        <f t="shared" si="3"/>
        <v>9.9999999999997868E-3</v>
      </c>
      <c r="M26" s="19">
        <f t="shared" si="4"/>
        <v>0.20161290322580216</v>
      </c>
      <c r="N26" s="17">
        <v>1785</v>
      </c>
      <c r="O26" s="30">
        <f t="shared" si="5"/>
        <v>2345</v>
      </c>
      <c r="P26" s="30">
        <f t="shared" si="7"/>
        <v>-19</v>
      </c>
      <c r="Q26" s="34">
        <f t="shared" si="8"/>
        <v>-0.816852966466036</v>
      </c>
    </row>
    <row r="27" spans="1:17" x14ac:dyDescent="0.25">
      <c r="B27" s="2">
        <v>21</v>
      </c>
      <c r="C27">
        <v>1345</v>
      </c>
      <c r="E27" t="s">
        <v>25</v>
      </c>
      <c r="F27" s="2">
        <f t="shared" si="0"/>
        <v>1352</v>
      </c>
      <c r="G27" s="2">
        <f t="shared" si="1"/>
        <v>3321</v>
      </c>
      <c r="H27" s="2">
        <v>7.8</v>
      </c>
      <c r="I27" s="2">
        <f t="shared" si="2"/>
        <v>3541.2</v>
      </c>
      <c r="J27" s="2">
        <v>31.77</v>
      </c>
      <c r="K27" s="17">
        <v>7.85</v>
      </c>
      <c r="L27" s="18">
        <f t="shared" si="3"/>
        <v>4.9999999999999822E-2</v>
      </c>
      <c r="M27" s="19">
        <f t="shared" si="4"/>
        <v>0.64102564102563875</v>
      </c>
      <c r="N27" s="17">
        <v>805</v>
      </c>
      <c r="O27" s="30">
        <f t="shared" si="5"/>
        <v>3325</v>
      </c>
      <c r="P27" s="30">
        <f t="shared" si="7"/>
        <v>-4</v>
      </c>
      <c r="Q27" s="34">
        <f t="shared" si="8"/>
        <v>-0.12044564890093346</v>
      </c>
    </row>
    <row r="28" spans="1:17" x14ac:dyDescent="0.25">
      <c r="B28" s="2">
        <v>22</v>
      </c>
      <c r="C28">
        <v>1340</v>
      </c>
      <c r="E28" t="s">
        <v>26</v>
      </c>
      <c r="F28" s="2">
        <f t="shared" si="0"/>
        <v>1347</v>
      </c>
      <c r="G28" s="2">
        <f t="shared" si="1"/>
        <v>3326</v>
      </c>
      <c r="H28" s="2">
        <v>7.94</v>
      </c>
      <c r="I28" s="2">
        <f t="shared" si="2"/>
        <v>3604.76</v>
      </c>
      <c r="J28" s="2">
        <v>31.79</v>
      </c>
      <c r="K28" s="17">
        <v>7.97</v>
      </c>
      <c r="L28" s="18">
        <f t="shared" si="3"/>
        <v>2.9999999999999361E-2</v>
      </c>
      <c r="M28" s="19">
        <f t="shared" si="4"/>
        <v>0.37783375314860651</v>
      </c>
      <c r="N28" s="17">
        <v>780</v>
      </c>
      <c r="O28" s="30">
        <f t="shared" si="5"/>
        <v>3350</v>
      </c>
      <c r="P28" s="30">
        <f t="shared" si="7"/>
        <v>-24</v>
      </c>
      <c r="Q28" s="34">
        <f t="shared" si="8"/>
        <v>-0.72158749248346366</v>
      </c>
    </row>
    <row r="29" spans="1:17" x14ac:dyDescent="0.25">
      <c r="B29" s="2">
        <v>23</v>
      </c>
      <c r="C29">
        <v>2195</v>
      </c>
      <c r="E29" t="s">
        <v>27</v>
      </c>
      <c r="F29" s="2">
        <f t="shared" si="0"/>
        <v>2202</v>
      </c>
      <c r="G29" s="2">
        <f t="shared" si="1"/>
        <v>2471</v>
      </c>
      <c r="H29" s="2">
        <v>7.12</v>
      </c>
      <c r="I29" s="2">
        <f t="shared" si="2"/>
        <v>3232.48</v>
      </c>
      <c r="J29" s="2">
        <v>34.78</v>
      </c>
      <c r="K29" s="17">
        <v>7.13</v>
      </c>
      <c r="L29" s="18">
        <f t="shared" si="3"/>
        <v>9.9999999999997868E-3</v>
      </c>
      <c r="M29" s="19">
        <f t="shared" si="4"/>
        <v>0.1404494382022442</v>
      </c>
      <c r="N29" s="17">
        <v>1640</v>
      </c>
      <c r="O29" s="30">
        <f t="shared" si="5"/>
        <v>2490</v>
      </c>
      <c r="P29" s="30">
        <f t="shared" si="7"/>
        <v>-19</v>
      </c>
      <c r="Q29" s="34">
        <f t="shared" si="8"/>
        <v>-0.76891946580331849</v>
      </c>
    </row>
    <row r="30" spans="1:17" x14ac:dyDescent="0.25">
      <c r="B30" s="2">
        <v>24</v>
      </c>
      <c r="C30">
        <v>2207</v>
      </c>
      <c r="E30" t="s">
        <v>28</v>
      </c>
      <c r="F30" s="2">
        <f t="shared" si="0"/>
        <v>2214</v>
      </c>
      <c r="G30" s="2">
        <f t="shared" si="1"/>
        <v>2459</v>
      </c>
      <c r="H30" s="2">
        <v>7.2</v>
      </c>
      <c r="I30" s="2">
        <f t="shared" si="2"/>
        <v>3268.8</v>
      </c>
      <c r="J30" s="2">
        <v>34.97</v>
      </c>
      <c r="K30" s="17">
        <v>7.22</v>
      </c>
      <c r="L30" s="18">
        <f t="shared" si="3"/>
        <v>1.9999999999999574E-2</v>
      </c>
      <c r="M30" s="19">
        <f t="shared" si="4"/>
        <v>0.27777777777777185</v>
      </c>
      <c r="N30" s="2">
        <v>1650</v>
      </c>
      <c r="O30" s="30">
        <f>4130-N30</f>
        <v>2480</v>
      </c>
      <c r="P30" s="30">
        <f t="shared" si="7"/>
        <v>-21</v>
      </c>
      <c r="Q30" s="34">
        <f t="shared" si="8"/>
        <v>-0.85400569337128907</v>
      </c>
    </row>
    <row r="31" spans="1:17" x14ac:dyDescent="0.25">
      <c r="B31" s="2">
        <v>25</v>
      </c>
      <c r="C31">
        <v>2923</v>
      </c>
      <c r="E31" t="s">
        <v>29</v>
      </c>
      <c r="F31" s="2">
        <f t="shared" si="0"/>
        <v>2930</v>
      </c>
      <c r="G31" s="2">
        <f t="shared" si="1"/>
        <v>1743</v>
      </c>
      <c r="H31" s="2">
        <v>4.76</v>
      </c>
      <c r="I31" s="2">
        <f t="shared" si="2"/>
        <v>2161.04</v>
      </c>
      <c r="J31" s="2">
        <v>33.76</v>
      </c>
      <c r="K31" s="17">
        <v>4.7699999999999996</v>
      </c>
      <c r="L31" s="18">
        <f t="shared" si="3"/>
        <v>9.9999999999997868E-3</v>
      </c>
      <c r="M31" s="19">
        <f t="shared" si="4"/>
        <v>0.21008403361344091</v>
      </c>
      <c r="N31" s="17">
        <v>2370</v>
      </c>
      <c r="O31" s="30">
        <f>4130-N31</f>
        <v>1760</v>
      </c>
      <c r="P31" s="30">
        <f t="shared" si="7"/>
        <v>-17</v>
      </c>
      <c r="Q31" s="34">
        <f t="shared" si="8"/>
        <v>-0.97532989099254164</v>
      </c>
    </row>
    <row r="32" spans="1:17" x14ac:dyDescent="0.25">
      <c r="B32" s="2">
        <v>26</v>
      </c>
      <c r="C32">
        <v>2932</v>
      </c>
      <c r="E32" t="s">
        <v>30</v>
      </c>
      <c r="F32" s="2">
        <f t="shared" si="0"/>
        <v>2939</v>
      </c>
      <c r="G32" s="2">
        <f t="shared" si="1"/>
        <v>1734</v>
      </c>
      <c r="H32" s="2">
        <v>4.88</v>
      </c>
      <c r="I32" s="2">
        <f t="shared" si="2"/>
        <v>2215.52</v>
      </c>
      <c r="J32" s="2">
        <v>33.75</v>
      </c>
      <c r="K32" s="17">
        <v>4.9000000000000004</v>
      </c>
      <c r="L32" s="18">
        <f t="shared" si="3"/>
        <v>2.0000000000000462E-2</v>
      </c>
      <c r="M32" s="19">
        <f t="shared" si="4"/>
        <v>0.40983606557377994</v>
      </c>
      <c r="N32" s="17">
        <v>2385</v>
      </c>
      <c r="O32" s="30">
        <f>4130-N32</f>
        <v>1745</v>
      </c>
      <c r="P32" s="30">
        <f t="shared" si="7"/>
        <v>-11</v>
      </c>
      <c r="Q32" s="34">
        <f t="shared" si="8"/>
        <v>-0.63437139561707034</v>
      </c>
    </row>
    <row r="33" spans="2:17" x14ac:dyDescent="0.25">
      <c r="B33" s="2">
        <v>27</v>
      </c>
      <c r="C33">
        <v>3075</v>
      </c>
      <c r="E33" t="s">
        <v>31</v>
      </c>
      <c r="F33" s="2">
        <f t="shared" si="0"/>
        <v>3082</v>
      </c>
      <c r="G33" s="2">
        <f t="shared" si="1"/>
        <v>1591</v>
      </c>
      <c r="H33" s="2">
        <v>7.12</v>
      </c>
      <c r="I33" s="2">
        <f t="shared" si="2"/>
        <v>3232.48</v>
      </c>
      <c r="J33" s="2">
        <v>40.83</v>
      </c>
      <c r="K33" s="17">
        <v>7.14</v>
      </c>
      <c r="L33" s="18">
        <f t="shared" si="3"/>
        <v>1.9999999999999574E-2</v>
      </c>
      <c r="M33" s="19">
        <f t="shared" si="4"/>
        <v>0.28089887640448841</v>
      </c>
      <c r="N33" s="17">
        <v>2520</v>
      </c>
      <c r="O33" s="30">
        <f>4130-N33</f>
        <v>1610</v>
      </c>
      <c r="P33" s="30">
        <f t="shared" si="7"/>
        <v>-19</v>
      </c>
      <c r="Q33" s="34">
        <f t="shared" si="8"/>
        <v>-1.1942174732872406</v>
      </c>
    </row>
    <row r="34" spans="2:17" x14ac:dyDescent="0.25">
      <c r="B34" s="2">
        <v>28</v>
      </c>
      <c r="C34">
        <v>3102</v>
      </c>
      <c r="E34" t="s">
        <v>32</v>
      </c>
      <c r="F34" s="2">
        <f t="shared" si="0"/>
        <v>3109</v>
      </c>
      <c r="G34" s="2">
        <f t="shared" si="1"/>
        <v>1564</v>
      </c>
      <c r="H34" s="2">
        <v>7.16</v>
      </c>
      <c r="I34" s="2">
        <f t="shared" si="2"/>
        <v>3250.64</v>
      </c>
      <c r="J34" s="2">
        <v>41.33</v>
      </c>
      <c r="K34" s="21">
        <v>7.19</v>
      </c>
      <c r="L34" s="7">
        <f t="shared" si="3"/>
        <v>3.0000000000000249E-2</v>
      </c>
      <c r="M34" s="22">
        <f t="shared" si="4"/>
        <v>0.41899441340782467</v>
      </c>
      <c r="N34" s="17">
        <v>2545</v>
      </c>
      <c r="O34" s="30">
        <f>4130-N34</f>
        <v>1585</v>
      </c>
      <c r="P34" s="35">
        <f t="shared" si="7"/>
        <v>-21</v>
      </c>
      <c r="Q34" s="34">
        <f t="shared" si="8"/>
        <v>-1.3427109974424554</v>
      </c>
    </row>
    <row r="35" spans="2:17" x14ac:dyDescent="0.25">
      <c r="B35" s="9" t="s">
        <v>3</v>
      </c>
      <c r="C35">
        <v>4692</v>
      </c>
      <c r="F35" s="2">
        <f t="shared" si="0"/>
        <v>4699</v>
      </c>
      <c r="N35" s="21"/>
    </row>
    <row r="36" spans="2:17" x14ac:dyDescent="0.25">
      <c r="B36" s="9" t="s">
        <v>4</v>
      </c>
      <c r="C36">
        <v>1895</v>
      </c>
      <c r="D36">
        <v>-5</v>
      </c>
    </row>
    <row r="40" spans="2:17" x14ac:dyDescent="0.25">
      <c r="F40"/>
      <c r="G40"/>
    </row>
    <row r="41" spans="2:17" x14ac:dyDescent="0.25">
      <c r="D41" s="1"/>
      <c r="E41" s="1"/>
      <c r="F41"/>
      <c r="G41"/>
    </row>
    <row r="42" spans="2:17" x14ac:dyDescent="0.25">
      <c r="D42" s="1"/>
      <c r="E42" s="1"/>
      <c r="F42"/>
      <c r="G42"/>
    </row>
  </sheetData>
  <sortState ref="B7:E34">
    <sortCondition ref="B7:B34"/>
  </sortState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58"/>
  <sheetViews>
    <sheetView topLeftCell="A8" workbookViewId="0">
      <selection activeCell="L10" sqref="L10"/>
    </sheetView>
  </sheetViews>
  <sheetFormatPr defaultColWidth="8.85546875" defaultRowHeight="15" x14ac:dyDescent="0.25"/>
  <cols>
    <col min="3" max="3" width="11" customWidth="1"/>
    <col min="4" max="4" width="16" customWidth="1"/>
    <col min="5" max="5" width="11.28515625" customWidth="1"/>
    <col min="6" max="6" width="11.85546875" customWidth="1"/>
    <col min="7" max="7" width="12.28515625" customWidth="1"/>
    <col min="8" max="8" width="12.42578125" customWidth="1"/>
    <col min="9" max="9" width="17" customWidth="1"/>
    <col min="10" max="10" width="17.140625" customWidth="1"/>
    <col min="11" max="11" width="8.85546875" style="3"/>
  </cols>
  <sheetData>
    <row r="4" spans="2:12" x14ac:dyDescent="0.25">
      <c r="B4" t="s">
        <v>1</v>
      </c>
    </row>
    <row r="8" spans="2:12" x14ac:dyDescent="0.25">
      <c r="C8" s="7" t="s">
        <v>58</v>
      </c>
      <c r="D8" s="5" t="s">
        <v>59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60</v>
      </c>
      <c r="J8" s="5" t="s">
        <v>57</v>
      </c>
      <c r="K8" s="6" t="s">
        <v>56</v>
      </c>
      <c r="L8" s="5" t="s">
        <v>74</v>
      </c>
    </row>
    <row r="9" spans="2:12" x14ac:dyDescent="0.25">
      <c r="B9" s="2"/>
      <c r="C9" s="2" t="s">
        <v>41</v>
      </c>
      <c r="D9" s="2"/>
      <c r="E9" s="2">
        <v>1700</v>
      </c>
      <c r="F9" s="2"/>
      <c r="G9" s="2"/>
      <c r="H9" s="2"/>
      <c r="I9" s="2"/>
      <c r="J9" s="2"/>
      <c r="K9" s="4"/>
    </row>
    <row r="10" spans="2:12" x14ac:dyDescent="0.25">
      <c r="B10" s="2"/>
      <c r="C10" s="2" t="s">
        <v>34</v>
      </c>
      <c r="D10" s="2">
        <v>5330</v>
      </c>
      <c r="E10" s="2">
        <v>2840</v>
      </c>
      <c r="F10" s="2">
        <v>106.6</v>
      </c>
      <c r="G10" s="2">
        <v>159.84</v>
      </c>
      <c r="H10" s="2">
        <v>306</v>
      </c>
      <c r="I10" s="2">
        <f>+F10*G10*H10</f>
        <v>5213916.8640000001</v>
      </c>
      <c r="J10" s="2">
        <f>+E10/I10</f>
        <v>5.4469606518068182E-4</v>
      </c>
      <c r="K10" s="4">
        <f>+J10*62427</f>
        <v>34.003741261034421</v>
      </c>
    </row>
    <row r="11" spans="2:12" x14ac:dyDescent="0.25">
      <c r="B11" s="2"/>
      <c r="C11" s="2" t="s">
        <v>35</v>
      </c>
      <c r="D11" s="2">
        <v>6250</v>
      </c>
      <c r="E11" s="2">
        <v>2895</v>
      </c>
      <c r="F11" s="2">
        <v>105.9</v>
      </c>
      <c r="G11" s="2">
        <v>153</v>
      </c>
      <c r="H11" s="2">
        <v>307</v>
      </c>
      <c r="I11" s="2">
        <f t="shared" ref="I11:I28" si="0">+F11*G11*H11</f>
        <v>4974228.9000000004</v>
      </c>
      <c r="J11" s="2">
        <f t="shared" ref="J11:J28" si="1">+E11/I11</f>
        <v>5.8199975477606178E-4</v>
      </c>
      <c r="K11" s="4">
        <f t="shared" ref="K11:K28" si="2">+J11*62427</f>
        <v>36.332498691405206</v>
      </c>
    </row>
    <row r="12" spans="2:12" x14ac:dyDescent="0.25">
      <c r="B12" s="2"/>
      <c r="C12" s="2" t="s">
        <v>36</v>
      </c>
      <c r="D12" s="2">
        <v>7680</v>
      </c>
      <c r="E12" s="2">
        <v>3310</v>
      </c>
      <c r="F12" s="2">
        <v>107.3</v>
      </c>
      <c r="G12" s="2">
        <v>166.8</v>
      </c>
      <c r="H12" s="2">
        <v>311</v>
      </c>
      <c r="I12" s="2">
        <f t="shared" si="0"/>
        <v>5566166.04</v>
      </c>
      <c r="J12" s="2">
        <f t="shared" si="1"/>
        <v>5.9466425834469E-4</v>
      </c>
      <c r="K12" s="4">
        <f t="shared" si="2"/>
        <v>37.123105655683965</v>
      </c>
    </row>
    <row r="13" spans="2:12" x14ac:dyDescent="0.25">
      <c r="B13" s="2"/>
      <c r="C13" s="2" t="s">
        <v>37</v>
      </c>
      <c r="D13" s="2">
        <v>11730</v>
      </c>
      <c r="E13" s="2">
        <v>3340</v>
      </c>
      <c r="F13" s="2">
        <v>118.6</v>
      </c>
      <c r="G13" s="2">
        <v>148.5</v>
      </c>
      <c r="H13" s="2">
        <v>282</v>
      </c>
      <c r="I13" s="2">
        <f t="shared" si="0"/>
        <v>4966612.1999999993</v>
      </c>
      <c r="J13" s="2">
        <f t="shared" si="1"/>
        <v>6.7249059630627105E-4</v>
      </c>
      <c r="K13" s="4">
        <f t="shared" si="2"/>
        <v>41.981570455611582</v>
      </c>
    </row>
    <row r="14" spans="2:12" x14ac:dyDescent="0.25">
      <c r="B14" s="2"/>
      <c r="C14" s="2" t="s">
        <v>38</v>
      </c>
      <c r="D14" s="2">
        <v>11730</v>
      </c>
      <c r="E14" s="2">
        <v>3660</v>
      </c>
      <c r="F14" s="2">
        <v>117.7</v>
      </c>
      <c r="G14" s="2">
        <v>152.19999999999999</v>
      </c>
      <c r="H14" s="2">
        <v>306</v>
      </c>
      <c r="I14" s="2">
        <f t="shared" si="0"/>
        <v>5481665.6399999997</v>
      </c>
      <c r="J14" s="2">
        <f t="shared" si="1"/>
        <v>6.6768027099150108E-4</v>
      </c>
      <c r="K14" s="4">
        <f t="shared" si="2"/>
        <v>41.681276277186441</v>
      </c>
    </row>
    <row r="15" spans="2:12" x14ac:dyDescent="0.25">
      <c r="B15" s="2"/>
      <c r="C15" s="2" t="s">
        <v>39</v>
      </c>
      <c r="D15" s="2">
        <v>12500</v>
      </c>
      <c r="E15" s="2">
        <v>3370</v>
      </c>
      <c r="F15" s="2">
        <v>115.3</v>
      </c>
      <c r="G15" s="2">
        <v>152.19999999999999</v>
      </c>
      <c r="H15" s="2">
        <v>285</v>
      </c>
      <c r="I15" s="2">
        <f t="shared" si="0"/>
        <v>5001368.0999999996</v>
      </c>
      <c r="J15" s="2">
        <f t="shared" si="1"/>
        <v>6.7381563056716426E-4</v>
      </c>
      <c r="K15" s="4">
        <f t="shared" si="2"/>
        <v>42.06428836941636</v>
      </c>
    </row>
    <row r="16" spans="2:12" x14ac:dyDescent="0.25">
      <c r="B16" s="2"/>
      <c r="C16" s="2" t="s">
        <v>40</v>
      </c>
      <c r="D16" s="2">
        <v>12500</v>
      </c>
      <c r="E16" s="2">
        <v>3590</v>
      </c>
      <c r="F16" s="2">
        <v>115.3</v>
      </c>
      <c r="G16" s="2">
        <v>154.30000000000001</v>
      </c>
      <c r="H16" s="2">
        <v>308</v>
      </c>
      <c r="I16" s="2">
        <f t="shared" si="0"/>
        <v>5479563.3200000003</v>
      </c>
      <c r="J16" s="2">
        <f t="shared" si="1"/>
        <v>6.5516169635211001E-4</v>
      </c>
      <c r="K16" s="4">
        <f t="shared" si="2"/>
        <v>40.899779218173173</v>
      </c>
    </row>
    <row r="17" spans="2:11" x14ac:dyDescent="0.25">
      <c r="B17" s="2"/>
      <c r="C17" s="2"/>
      <c r="D17" s="2"/>
      <c r="E17" s="2"/>
      <c r="F17" s="2"/>
      <c r="G17" s="2"/>
      <c r="H17" s="2"/>
      <c r="I17" s="2"/>
      <c r="J17" s="2"/>
      <c r="K17" s="4"/>
    </row>
    <row r="18" spans="2:11" x14ac:dyDescent="0.25">
      <c r="B18" s="2"/>
      <c r="C18" s="2" t="s">
        <v>42</v>
      </c>
      <c r="D18" s="2">
        <v>3170</v>
      </c>
      <c r="E18" s="2">
        <v>3445</v>
      </c>
      <c r="F18" s="2">
        <v>151.5</v>
      </c>
      <c r="G18" s="2">
        <v>150</v>
      </c>
      <c r="H18" s="2">
        <v>314</v>
      </c>
      <c r="I18" s="2">
        <f t="shared" si="0"/>
        <v>7135650</v>
      </c>
      <c r="J18" s="2">
        <f t="shared" si="1"/>
        <v>4.8278713221640637E-4</v>
      </c>
      <c r="K18" s="4">
        <f t="shared" si="2"/>
        <v>30.138952302873601</v>
      </c>
    </row>
    <row r="19" spans="2:11" x14ac:dyDescent="0.25">
      <c r="B19" s="2"/>
      <c r="C19" s="2" t="s">
        <v>43</v>
      </c>
      <c r="D19" s="2">
        <v>3170</v>
      </c>
      <c r="E19" s="2">
        <v>3530</v>
      </c>
      <c r="F19" s="2">
        <v>149.69999999999999</v>
      </c>
      <c r="G19" s="2">
        <v>153.4</v>
      </c>
      <c r="H19" s="2">
        <v>316</v>
      </c>
      <c r="I19" s="2">
        <f t="shared" si="0"/>
        <v>7256617.6799999997</v>
      </c>
      <c r="J19" s="2">
        <f t="shared" si="1"/>
        <v>4.8645252591011522E-4</v>
      </c>
      <c r="K19" s="4">
        <f t="shared" si="2"/>
        <v>30.367771834990762</v>
      </c>
    </row>
    <row r="20" spans="2:11" x14ac:dyDescent="0.25">
      <c r="B20" s="2"/>
      <c r="C20" s="2" t="s">
        <v>44</v>
      </c>
      <c r="D20" s="2">
        <v>3170</v>
      </c>
      <c r="E20" s="2">
        <v>3520</v>
      </c>
      <c r="F20" s="2">
        <v>151</v>
      </c>
      <c r="G20" s="2">
        <v>154.30000000000001</v>
      </c>
      <c r="H20" s="2">
        <v>312</v>
      </c>
      <c r="I20" s="2">
        <f t="shared" si="0"/>
        <v>7269381.6000000006</v>
      </c>
      <c r="J20" s="2">
        <f t="shared" si="1"/>
        <v>4.8422275699490033E-4</v>
      </c>
      <c r="K20" s="4">
        <f t="shared" si="2"/>
        <v>30.228574050920642</v>
      </c>
    </row>
    <row r="21" spans="2:11" x14ac:dyDescent="0.25">
      <c r="B21" s="2"/>
      <c r="C21" s="2"/>
      <c r="D21" s="2"/>
      <c r="E21" s="2"/>
      <c r="F21" s="2"/>
      <c r="G21" s="2"/>
      <c r="H21" s="2"/>
      <c r="I21" s="2"/>
      <c r="J21" s="2"/>
      <c r="K21" s="4"/>
    </row>
    <row r="22" spans="2:11" x14ac:dyDescent="0.25">
      <c r="B22" s="2"/>
      <c r="C22" s="2" t="s">
        <v>45</v>
      </c>
      <c r="D22" s="2">
        <v>5030</v>
      </c>
      <c r="E22" s="2">
        <v>2670</v>
      </c>
      <c r="F22" s="2">
        <v>116.4</v>
      </c>
      <c r="G22" s="2">
        <v>151.1</v>
      </c>
      <c r="H22" s="2">
        <v>289</v>
      </c>
      <c r="I22" s="2">
        <f t="shared" si="0"/>
        <v>5082943.5600000005</v>
      </c>
      <c r="J22" s="2">
        <f t="shared" si="1"/>
        <v>5.2528617886128952E-4</v>
      </c>
      <c r="K22" s="4">
        <f t="shared" si="2"/>
        <v>32.792040287773723</v>
      </c>
    </row>
    <row r="23" spans="2:11" x14ac:dyDescent="0.25">
      <c r="B23" s="2"/>
      <c r="C23" s="2" t="s">
        <v>46</v>
      </c>
      <c r="D23" s="2">
        <v>5030</v>
      </c>
      <c r="E23" s="2">
        <v>2900</v>
      </c>
      <c r="F23" s="2">
        <v>117</v>
      </c>
      <c r="G23" s="2">
        <v>155.80000000000001</v>
      </c>
      <c r="H23" s="2">
        <v>311</v>
      </c>
      <c r="I23" s="2">
        <f t="shared" si="0"/>
        <v>5669094.6000000006</v>
      </c>
      <c r="J23" s="2">
        <f t="shared" si="1"/>
        <v>5.1154552968652172E-4</v>
      </c>
      <c r="K23" s="4">
        <f t="shared" si="2"/>
        <v>31.93425278174049</v>
      </c>
    </row>
    <row r="24" spans="2:11" x14ac:dyDescent="0.25">
      <c r="B24" s="2"/>
      <c r="C24" s="2" t="s">
        <v>47</v>
      </c>
      <c r="D24" s="2">
        <v>6100</v>
      </c>
      <c r="E24" s="2">
        <v>2455</v>
      </c>
      <c r="F24" s="2">
        <v>105.6</v>
      </c>
      <c r="G24" s="2">
        <v>134.80000000000001</v>
      </c>
      <c r="H24" s="2">
        <v>306</v>
      </c>
      <c r="I24" s="2">
        <f t="shared" si="0"/>
        <v>4355873.28</v>
      </c>
      <c r="J24" s="2">
        <f t="shared" si="1"/>
        <v>5.6360684578960017E-4</v>
      </c>
      <c r="K24" s="4">
        <f t="shared" si="2"/>
        <v>35.184284562107372</v>
      </c>
    </row>
    <row r="25" spans="2:11" x14ac:dyDescent="0.25">
      <c r="B25" s="2"/>
      <c r="C25" s="2" t="s">
        <v>48</v>
      </c>
      <c r="D25" s="2" t="s">
        <v>49</v>
      </c>
      <c r="E25" s="2">
        <v>3115</v>
      </c>
      <c r="F25" s="2">
        <v>109.7</v>
      </c>
      <c r="G25" s="2">
        <v>160.4</v>
      </c>
      <c r="H25" s="2">
        <v>307</v>
      </c>
      <c r="I25" s="2">
        <f t="shared" si="0"/>
        <v>5401935.1600000001</v>
      </c>
      <c r="J25" s="2">
        <f t="shared" si="1"/>
        <v>5.7664520356812273E-4</v>
      </c>
      <c r="K25" s="4">
        <f t="shared" si="2"/>
        <v>35.998230123147195</v>
      </c>
    </row>
    <row r="26" spans="2:11" x14ac:dyDescent="0.25">
      <c r="B26" s="2"/>
      <c r="C26" s="2"/>
      <c r="D26" s="2"/>
      <c r="E26" s="2"/>
      <c r="F26" s="2"/>
      <c r="G26" s="2"/>
      <c r="H26" s="2"/>
      <c r="I26" s="2"/>
      <c r="J26" s="2"/>
      <c r="K26" s="4"/>
    </row>
    <row r="27" spans="2:11" x14ac:dyDescent="0.25">
      <c r="B27" s="2"/>
      <c r="C27" s="2" t="s">
        <v>50</v>
      </c>
      <c r="D27" s="2" t="s">
        <v>49</v>
      </c>
      <c r="E27" s="2">
        <v>2890</v>
      </c>
      <c r="F27" s="2">
        <v>107.3</v>
      </c>
      <c r="G27" s="2">
        <v>157.80000000000001</v>
      </c>
      <c r="H27" s="2">
        <v>310</v>
      </c>
      <c r="I27" s="2">
        <f t="shared" si="0"/>
        <v>5248901.4000000004</v>
      </c>
      <c r="J27" s="2">
        <f t="shared" si="1"/>
        <v>5.5059140566062067E-4</v>
      </c>
      <c r="K27" s="4">
        <f t="shared" si="2"/>
        <v>34.371769681175564</v>
      </c>
    </row>
    <row r="28" spans="2:11" x14ac:dyDescent="0.25">
      <c r="B28" s="2"/>
      <c r="C28" s="2" t="s">
        <v>51</v>
      </c>
      <c r="D28" s="2" t="s">
        <v>49</v>
      </c>
      <c r="E28" s="2">
        <v>2850</v>
      </c>
      <c r="F28" s="2">
        <v>109.5</v>
      </c>
      <c r="G28" s="2">
        <v>151.6</v>
      </c>
      <c r="H28" s="2">
        <v>308</v>
      </c>
      <c r="I28" s="2">
        <f t="shared" si="0"/>
        <v>5112861.6000000006</v>
      </c>
      <c r="J28" s="2">
        <f t="shared" si="1"/>
        <v>5.5741778733067987E-4</v>
      </c>
      <c r="K28" s="4">
        <f t="shared" si="2"/>
        <v>34.79792020969235</v>
      </c>
    </row>
    <row r="29" spans="2:11" x14ac:dyDescent="0.25">
      <c r="C29" s="2" t="s">
        <v>41</v>
      </c>
      <c r="D29" s="2"/>
      <c r="E29" s="2">
        <v>1700</v>
      </c>
    </row>
    <row r="32" spans="2:11" x14ac:dyDescent="0.25">
      <c r="B32" t="s">
        <v>61</v>
      </c>
    </row>
    <row r="33" spans="2:11" x14ac:dyDescent="0.25">
      <c r="C33" t="s">
        <v>62</v>
      </c>
      <c r="E33">
        <v>3705</v>
      </c>
    </row>
    <row r="34" spans="2:11" x14ac:dyDescent="0.25">
      <c r="C34" t="s">
        <v>63</v>
      </c>
      <c r="E34">
        <v>3135</v>
      </c>
    </row>
    <row r="35" spans="2:11" x14ac:dyDescent="0.25">
      <c r="C35" t="s">
        <v>64</v>
      </c>
      <c r="E35">
        <v>4055</v>
      </c>
    </row>
    <row r="36" spans="2:11" x14ac:dyDescent="0.25">
      <c r="C36" t="s">
        <v>65</v>
      </c>
      <c r="E36">
        <v>3500</v>
      </c>
    </row>
    <row r="37" spans="2:11" x14ac:dyDescent="0.25">
      <c r="C37" t="s">
        <v>66</v>
      </c>
      <c r="E37">
        <v>4300</v>
      </c>
    </row>
    <row r="38" spans="2:11" x14ac:dyDescent="0.25">
      <c r="C38" t="s">
        <v>67</v>
      </c>
      <c r="E38">
        <v>3705</v>
      </c>
    </row>
    <row r="39" spans="2:11" x14ac:dyDescent="0.25">
      <c r="C39" t="s">
        <v>68</v>
      </c>
      <c r="E39">
        <v>4255</v>
      </c>
    </row>
    <row r="40" spans="2:11" x14ac:dyDescent="0.25">
      <c r="C40" t="s">
        <v>69</v>
      </c>
      <c r="E40">
        <v>3860</v>
      </c>
    </row>
    <row r="44" spans="2:11" x14ac:dyDescent="0.25">
      <c r="B44" t="s">
        <v>70</v>
      </c>
    </row>
    <row r="46" spans="2:11" x14ac:dyDescent="0.25">
      <c r="B46">
        <v>1</v>
      </c>
      <c r="E46">
        <v>5395</v>
      </c>
      <c r="F46">
        <v>155</v>
      </c>
      <c r="G46">
        <v>158</v>
      </c>
      <c r="H46">
        <v>315</v>
      </c>
      <c r="I46" s="2">
        <f t="shared" ref="I46:I52" si="3">+F46*G46*H46</f>
        <v>7714350</v>
      </c>
      <c r="J46" s="2">
        <f t="shared" ref="J46:J52" si="4">+E46/I46</f>
        <v>6.9934602396831875E-4</v>
      </c>
      <c r="K46" s="4">
        <f t="shared" ref="K46:K52" si="5">+J46*62427</f>
        <v>43.658074238270238</v>
      </c>
    </row>
    <row r="47" spans="2:11" x14ac:dyDescent="0.25">
      <c r="B47">
        <v>2</v>
      </c>
      <c r="E47">
        <v>4735</v>
      </c>
      <c r="F47">
        <v>153</v>
      </c>
      <c r="G47">
        <v>154</v>
      </c>
      <c r="H47">
        <v>309</v>
      </c>
      <c r="I47" s="2">
        <f t="shared" si="3"/>
        <v>7280658</v>
      </c>
      <c r="J47" s="2">
        <f t="shared" si="4"/>
        <v>6.5035330597866287E-4</v>
      </c>
      <c r="K47" s="4">
        <f t="shared" si="5"/>
        <v>40.599605832329985</v>
      </c>
    </row>
    <row r="48" spans="2:11" x14ac:dyDescent="0.25">
      <c r="B48">
        <v>3</v>
      </c>
      <c r="E48">
        <v>4985</v>
      </c>
      <c r="F48">
        <v>157</v>
      </c>
      <c r="G48">
        <v>155</v>
      </c>
      <c r="H48">
        <v>310</v>
      </c>
      <c r="I48" s="2">
        <f t="shared" si="3"/>
        <v>7543850</v>
      </c>
      <c r="J48" s="2">
        <f t="shared" si="4"/>
        <v>6.6080317079475329E-4</v>
      </c>
      <c r="K48" s="4">
        <f t="shared" si="5"/>
        <v>41.251959543204066</v>
      </c>
    </row>
    <row r="49" spans="2:11" x14ac:dyDescent="0.25">
      <c r="B49">
        <v>4</v>
      </c>
      <c r="E49">
        <v>4760</v>
      </c>
      <c r="F49">
        <v>152</v>
      </c>
      <c r="G49">
        <v>153</v>
      </c>
      <c r="H49">
        <v>309</v>
      </c>
      <c r="I49" s="2">
        <f t="shared" si="3"/>
        <v>7186104</v>
      </c>
      <c r="J49" s="2">
        <f t="shared" si="4"/>
        <v>6.6238952289028933E-4</v>
      </c>
      <c r="K49" s="4">
        <f t="shared" si="5"/>
        <v>41.350990745472089</v>
      </c>
    </row>
    <row r="50" spans="2:11" x14ac:dyDescent="0.25">
      <c r="B50">
        <v>5</v>
      </c>
      <c r="E50">
        <v>4125</v>
      </c>
      <c r="F50">
        <v>152</v>
      </c>
      <c r="G50">
        <v>152</v>
      </c>
      <c r="H50">
        <v>309</v>
      </c>
      <c r="I50" s="2">
        <f t="shared" si="3"/>
        <v>7139136</v>
      </c>
      <c r="J50" s="2">
        <f t="shared" si="4"/>
        <v>5.7780101121480249E-4</v>
      </c>
      <c r="K50" s="4">
        <f t="shared" si="5"/>
        <v>36.070383727106474</v>
      </c>
    </row>
    <row r="51" spans="2:11" x14ac:dyDescent="0.25">
      <c r="B51">
        <v>6</v>
      </c>
      <c r="E51">
        <v>4635</v>
      </c>
      <c r="F51">
        <v>153</v>
      </c>
      <c r="G51">
        <v>152</v>
      </c>
      <c r="H51">
        <v>310</v>
      </c>
      <c r="I51" s="2">
        <f t="shared" si="3"/>
        <v>7209360</v>
      </c>
      <c r="J51" s="2">
        <f t="shared" si="4"/>
        <v>6.4291421152501752E-4</v>
      </c>
      <c r="K51" s="4">
        <f t="shared" si="5"/>
        <v>40.135205482872266</v>
      </c>
    </row>
    <row r="52" spans="2:11" x14ac:dyDescent="0.25">
      <c r="B52">
        <v>7</v>
      </c>
      <c r="E52">
        <v>1665</v>
      </c>
      <c r="F52">
        <v>103</v>
      </c>
      <c r="G52">
        <v>101</v>
      </c>
      <c r="H52">
        <v>301</v>
      </c>
      <c r="I52" s="2">
        <f t="shared" si="3"/>
        <v>3131303</v>
      </c>
      <c r="J52" s="2">
        <f t="shared" si="4"/>
        <v>5.3172752684744974E-4</v>
      </c>
      <c r="K52" s="4">
        <f t="shared" si="5"/>
        <v>33.194154318505745</v>
      </c>
    </row>
    <row r="55" spans="2:11" x14ac:dyDescent="0.25">
      <c r="D55" t="s">
        <v>71</v>
      </c>
      <c r="E55">
        <f>SUM(E9:E54)</f>
        <v>114595</v>
      </c>
    </row>
    <row r="56" spans="2:11" x14ac:dyDescent="0.25">
      <c r="D56" t="s">
        <v>72</v>
      </c>
      <c r="E56">
        <f>+E55/454</f>
        <v>252.41189427312776</v>
      </c>
    </row>
    <row r="58" spans="2:11" x14ac:dyDescent="0.25">
      <c r="D58" t="s">
        <v>73</v>
      </c>
    </row>
  </sheetData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Oct2015</vt:lpstr>
      <vt:lpstr>Oct2016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</dc:creator>
  <cp:lastModifiedBy>Brett</cp:lastModifiedBy>
  <dcterms:created xsi:type="dcterms:W3CDTF">2016-10-27T18:16:31Z</dcterms:created>
  <dcterms:modified xsi:type="dcterms:W3CDTF">2017-02-01T00:39:15Z</dcterms:modified>
</cp:coreProperties>
</file>