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0" yWindow="0" windowWidth="25605" windowHeight="16065" activeTab="1"/>
  </bookViews>
  <sheets>
    <sheet name="Oct2015" sheetId="1" r:id="rId1"/>
    <sheet name="Oct2016" sheetId="2" r:id="rId2"/>
    <sheet name="Sheet3" sheetId="3" r:id="rId3"/>
  </sheets>
  <calcPr calcId="14562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36" i="1" l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E67" i="2"/>
  <c r="V30" i="2"/>
  <c r="W30" i="2"/>
  <c r="U40" i="2"/>
  <c r="U39" i="2"/>
  <c r="U38" i="2"/>
  <c r="U37" i="2"/>
  <c r="U36" i="2"/>
  <c r="U35" i="2"/>
  <c r="U34" i="2"/>
  <c r="U33" i="2"/>
  <c r="S52" i="2"/>
  <c r="S51" i="2"/>
  <c r="S50" i="2"/>
  <c r="S49" i="2"/>
  <c r="S48" i="2"/>
  <c r="S47" i="2"/>
  <c r="S46" i="2"/>
  <c r="S45" i="2"/>
  <c r="S44" i="2"/>
  <c r="S43" i="2"/>
  <c r="S42" i="2"/>
  <c r="S41" i="2"/>
  <c r="S40" i="2"/>
  <c r="S39" i="2"/>
  <c r="S38" i="2"/>
  <c r="S37" i="2"/>
  <c r="S36" i="2"/>
  <c r="S35" i="2"/>
  <c r="S34" i="2"/>
  <c r="S33" i="2"/>
  <c r="S32" i="2"/>
  <c r="S31" i="2"/>
  <c r="S30" i="2"/>
  <c r="S29" i="2"/>
  <c r="S28" i="2"/>
  <c r="S27" i="2"/>
  <c r="S26" i="2"/>
  <c r="S25" i="2"/>
  <c r="S24" i="2"/>
  <c r="S23" i="2"/>
  <c r="S22" i="2"/>
  <c r="S21" i="2"/>
  <c r="S20" i="2"/>
  <c r="S19" i="2"/>
  <c r="S18" i="2"/>
  <c r="S17" i="2"/>
  <c r="S16" i="2"/>
  <c r="S15" i="2"/>
  <c r="S14" i="2"/>
  <c r="S13" i="2"/>
  <c r="S12" i="2"/>
  <c r="S11" i="2"/>
  <c r="S10" i="2"/>
  <c r="N10" i="2"/>
  <c r="M52" i="2"/>
  <c r="L52" i="2"/>
  <c r="L51" i="2"/>
  <c r="M51" i="2" s="1"/>
  <c r="M50" i="2"/>
  <c r="L50" i="2"/>
  <c r="L49" i="2"/>
  <c r="M49" i="2" s="1"/>
  <c r="M48" i="2"/>
  <c r="L48" i="2"/>
  <c r="L47" i="2"/>
  <c r="M47" i="2" s="1"/>
  <c r="M46" i="2"/>
  <c r="L46" i="2"/>
  <c r="L45" i="2"/>
  <c r="M45" i="2" s="1"/>
  <c r="M44" i="2"/>
  <c r="L44" i="2"/>
  <c r="L43" i="2"/>
  <c r="M43" i="2" s="1"/>
  <c r="M42" i="2"/>
  <c r="L42" i="2"/>
  <c r="L41" i="2"/>
  <c r="M41" i="2" s="1"/>
  <c r="L40" i="2"/>
  <c r="M40" i="2" s="1"/>
  <c r="L37" i="2"/>
  <c r="M37" i="2" s="1"/>
  <c r="M32" i="2"/>
  <c r="L32" i="2"/>
  <c r="L31" i="2"/>
  <c r="M31" i="2" s="1"/>
  <c r="M30" i="2"/>
  <c r="L30" i="2"/>
  <c r="L29" i="2"/>
  <c r="M29" i="2" s="1"/>
  <c r="L28" i="2"/>
  <c r="M28" i="2" s="1"/>
  <c r="M26" i="2"/>
  <c r="L26" i="2"/>
  <c r="L25" i="2"/>
  <c r="M25" i="2" s="1"/>
  <c r="L22" i="2"/>
  <c r="M22" i="2" s="1"/>
  <c r="L21" i="2"/>
  <c r="M21" i="2" s="1"/>
  <c r="L19" i="2"/>
  <c r="M19" i="2" s="1"/>
  <c r="L17" i="2"/>
  <c r="M17" i="2" s="1"/>
  <c r="M16" i="2"/>
  <c r="L16" i="2"/>
  <c r="L15" i="2"/>
  <c r="M15" i="2" s="1"/>
  <c r="M14" i="2"/>
  <c r="L14" i="2"/>
  <c r="L13" i="2"/>
  <c r="M13" i="2" s="1"/>
  <c r="L12" i="2"/>
  <c r="M12" i="2" s="1"/>
  <c r="R52" i="2"/>
  <c r="Q52" i="2"/>
  <c r="R51" i="2"/>
  <c r="Q51" i="2"/>
  <c r="R50" i="2"/>
  <c r="Q50" i="2"/>
  <c r="R49" i="2"/>
  <c r="Q49" i="2"/>
  <c r="R48" i="2"/>
  <c r="Q48" i="2"/>
  <c r="R47" i="2"/>
  <c r="Q47" i="2"/>
  <c r="R46" i="2"/>
  <c r="Q46" i="2"/>
  <c r="R45" i="2"/>
  <c r="Q45" i="2"/>
  <c r="R44" i="2"/>
  <c r="Q44" i="2"/>
  <c r="R43" i="2"/>
  <c r="Q43" i="2"/>
  <c r="R42" i="2"/>
  <c r="Q42" i="2"/>
  <c r="R41" i="2"/>
  <c r="Q41" i="2"/>
  <c r="R40" i="2"/>
  <c r="Q40" i="2"/>
  <c r="R39" i="2"/>
  <c r="Q39" i="2"/>
  <c r="L39" i="2" s="1"/>
  <c r="M39" i="2" s="1"/>
  <c r="R38" i="2"/>
  <c r="Q38" i="2"/>
  <c r="L38" i="2" s="1"/>
  <c r="M38" i="2" s="1"/>
  <c r="R37" i="2"/>
  <c r="Q37" i="2"/>
  <c r="R36" i="2"/>
  <c r="Q36" i="2"/>
  <c r="L36" i="2" s="1"/>
  <c r="M36" i="2" s="1"/>
  <c r="R35" i="2"/>
  <c r="Q35" i="2"/>
  <c r="L35" i="2" s="1"/>
  <c r="M35" i="2" s="1"/>
  <c r="R34" i="2"/>
  <c r="Q34" i="2"/>
  <c r="L34" i="2" s="1"/>
  <c r="M34" i="2" s="1"/>
  <c r="R33" i="2"/>
  <c r="Q33" i="2"/>
  <c r="L33" i="2" s="1"/>
  <c r="M33" i="2" s="1"/>
  <c r="R32" i="2"/>
  <c r="Q32" i="2"/>
  <c r="R31" i="2"/>
  <c r="Q31" i="2"/>
  <c r="R30" i="2"/>
  <c r="Q30" i="2"/>
  <c r="R29" i="2"/>
  <c r="Q29" i="2"/>
  <c r="R28" i="2"/>
  <c r="Q28" i="2"/>
  <c r="R27" i="2"/>
  <c r="L27" i="2" s="1"/>
  <c r="M27" i="2" s="1"/>
  <c r="Q27" i="2"/>
  <c r="R26" i="2"/>
  <c r="Q26" i="2"/>
  <c r="R25" i="2"/>
  <c r="Q25" i="2"/>
  <c r="R24" i="2"/>
  <c r="L24" i="2" s="1"/>
  <c r="M24" i="2" s="1"/>
  <c r="Q24" i="2"/>
  <c r="R23" i="2"/>
  <c r="L23" i="2" s="1"/>
  <c r="M23" i="2" s="1"/>
  <c r="Q23" i="2"/>
  <c r="R22" i="2"/>
  <c r="Q22" i="2"/>
  <c r="R21" i="2"/>
  <c r="Q21" i="2"/>
  <c r="R20" i="2"/>
  <c r="L20" i="2" s="1"/>
  <c r="Q20" i="2"/>
  <c r="R19" i="2"/>
  <c r="Q19" i="2"/>
  <c r="R18" i="2"/>
  <c r="L18" i="2" s="1"/>
  <c r="M18" i="2" s="1"/>
  <c r="Q18" i="2"/>
  <c r="R17" i="2"/>
  <c r="Q17" i="2"/>
  <c r="R16" i="2"/>
  <c r="Q16" i="2"/>
  <c r="R15" i="2"/>
  <c r="Q15" i="2"/>
  <c r="R14" i="2"/>
  <c r="Q14" i="2"/>
  <c r="R13" i="2"/>
  <c r="Q13" i="2"/>
  <c r="R12" i="2"/>
  <c r="Q12" i="2"/>
  <c r="R11" i="2"/>
  <c r="L11" i="2" s="1"/>
  <c r="M11" i="2" s="1"/>
  <c r="Q11" i="2"/>
  <c r="R10" i="2"/>
  <c r="L10" i="2" s="1"/>
  <c r="M10" i="2" s="1"/>
  <c r="Q10" i="2"/>
  <c r="F56" i="2"/>
  <c r="F55" i="2"/>
  <c r="E55" i="2"/>
  <c r="H36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S56" i="2" l="1"/>
  <c r="L58" i="2"/>
  <c r="M20" i="2"/>
  <c r="M58" i="2" s="1"/>
  <c r="E56" i="2"/>
  <c r="I52" i="2"/>
  <c r="J52" i="2"/>
  <c r="K52" i="2"/>
  <c r="I51" i="2"/>
  <c r="J51" i="2" s="1"/>
  <c r="K51" i="2" s="1"/>
  <c r="I50" i="2"/>
  <c r="J50" i="2"/>
  <c r="K50" i="2" s="1"/>
  <c r="I49" i="2"/>
  <c r="J49" i="2"/>
  <c r="K49" i="2"/>
  <c r="I48" i="2"/>
  <c r="J48" i="2"/>
  <c r="K48" i="2" s="1"/>
  <c r="I47" i="2"/>
  <c r="J47" i="2"/>
  <c r="K47" i="2"/>
  <c r="I46" i="2"/>
  <c r="J46" i="2"/>
  <c r="K46" i="2" s="1"/>
  <c r="I28" i="2"/>
  <c r="J28" i="2" s="1"/>
  <c r="K28" i="2" s="1"/>
  <c r="I27" i="2"/>
  <c r="J27" i="2"/>
  <c r="K27" i="2" s="1"/>
  <c r="I25" i="2"/>
  <c r="J25" i="2" s="1"/>
  <c r="K25" i="2" s="1"/>
  <c r="I24" i="2"/>
  <c r="J24" i="2"/>
  <c r="K24" i="2"/>
  <c r="I23" i="2"/>
  <c r="J23" i="2"/>
  <c r="K23" i="2" s="1"/>
  <c r="I22" i="2"/>
  <c r="J22" i="2"/>
  <c r="K22" i="2" s="1"/>
  <c r="I20" i="2"/>
  <c r="J20" i="2"/>
  <c r="K20" i="2" s="1"/>
  <c r="I19" i="2"/>
  <c r="J19" i="2"/>
  <c r="K19" i="2" s="1"/>
  <c r="I18" i="2"/>
  <c r="J18" i="2" s="1"/>
  <c r="K18" i="2" s="1"/>
  <c r="I16" i="2"/>
  <c r="J16" i="2"/>
  <c r="K16" i="2"/>
  <c r="I15" i="2"/>
  <c r="J15" i="2" s="1"/>
  <c r="K15" i="2" s="1"/>
  <c r="I14" i="2"/>
  <c r="J14" i="2"/>
  <c r="K14" i="2"/>
  <c r="I13" i="2"/>
  <c r="J13" i="2"/>
  <c r="K13" i="2"/>
  <c r="I12" i="2"/>
  <c r="J12" i="2"/>
  <c r="K12" i="2" s="1"/>
  <c r="I11" i="2"/>
  <c r="J11" i="2"/>
  <c r="K11" i="2"/>
  <c r="I10" i="2"/>
  <c r="J10" i="2"/>
  <c r="K10" i="2" s="1"/>
  <c r="E35" i="1"/>
  <c r="E20" i="1"/>
  <c r="E17" i="1"/>
  <c r="E34" i="1"/>
  <c r="E12" i="1"/>
  <c r="E22" i="1"/>
  <c r="E19" i="1"/>
  <c r="E29" i="1"/>
  <c r="E30" i="1"/>
  <c r="E33" i="1"/>
  <c r="E31" i="1"/>
  <c r="E16" i="1"/>
  <c r="E7" i="1"/>
  <c r="E15" i="1"/>
  <c r="E27" i="1"/>
  <c r="E8" i="1"/>
  <c r="E32" i="1"/>
  <c r="E24" i="1"/>
  <c r="E26" i="1"/>
  <c r="E23" i="1"/>
  <c r="E13" i="1"/>
  <c r="E28" i="1"/>
  <c r="E14" i="1"/>
  <c r="E21" i="1"/>
  <c r="E10" i="1"/>
  <c r="E25" i="1"/>
  <c r="E18" i="1"/>
  <c r="E9" i="1"/>
  <c r="E11" i="1"/>
  <c r="E57" i="2" l="1"/>
  <c r="E66" i="2"/>
</calcChain>
</file>

<file path=xl/sharedStrings.xml><?xml version="1.0" encoding="utf-8"?>
<sst xmlns="http://schemas.openxmlformats.org/spreadsheetml/2006/main" count="105" uniqueCount="101">
  <si>
    <t>10/15 testing</t>
  </si>
  <si>
    <t>SynFoam</t>
  </si>
  <si>
    <t>4673g proof weight</t>
  </si>
  <si>
    <t>proof</t>
  </si>
  <si>
    <t>1900 cal</t>
  </si>
  <si>
    <t>Correct for average -7</t>
  </si>
  <si>
    <t>ESS</t>
  </si>
  <si>
    <t>EL</t>
  </si>
  <si>
    <t>DS</t>
  </si>
  <si>
    <t>BZ28 3.4 K</t>
  </si>
  <si>
    <t>BZ28 3.4 K Painted</t>
  </si>
  <si>
    <t>AZ-29</t>
  </si>
  <si>
    <t>AZ-29 Painted</t>
  </si>
  <si>
    <t>AZ-29 Pretested</t>
  </si>
  <si>
    <t>AZ-29 Painted and Pretested</t>
  </si>
  <si>
    <t>AZ-29 with 7781</t>
  </si>
  <si>
    <t>8 AZ-29 with veil &amp; 7781</t>
  </si>
  <si>
    <t>AZ-29 with PU</t>
  </si>
  <si>
    <t>AZ-29 bonded</t>
  </si>
  <si>
    <t>1 AZ-29 without coupling agent</t>
  </si>
  <si>
    <t>AZ-29 without coupling painted</t>
  </si>
  <si>
    <t>SF 4000</t>
  </si>
  <si>
    <t>SF 4000 Painted</t>
  </si>
  <si>
    <t>AZ-29 w SF 4000 overcast</t>
  </si>
  <si>
    <t>AZ-29 w SF 4000 overc w paint</t>
  </si>
  <si>
    <t>AZ-30</t>
  </si>
  <si>
    <t>AZ-30 Painted</t>
  </si>
  <si>
    <t>AZ-31</t>
  </si>
  <si>
    <t>AZ-31 Painted</t>
  </si>
  <si>
    <t>BZ-32-4K</t>
  </si>
  <si>
    <t>BZ-32-4K Painted</t>
  </si>
  <si>
    <t>AZ-34</t>
  </si>
  <si>
    <t>AZ-34 Painted</t>
  </si>
  <si>
    <t xml:space="preserve">HZ-34 </t>
  </si>
  <si>
    <t>HZ-34 Painted</t>
  </si>
  <si>
    <t>HZ-42</t>
  </si>
  <si>
    <t>HZ-42 Painted</t>
  </si>
  <si>
    <t>cal corr</t>
  </si>
  <si>
    <t>DW-31</t>
  </si>
  <si>
    <t>DW-33</t>
  </si>
  <si>
    <t>DW-35</t>
  </si>
  <si>
    <t>DW-39-1</t>
  </si>
  <si>
    <t>DW-39-2</t>
  </si>
  <si>
    <t>DW-41-1</t>
  </si>
  <si>
    <t>DW-41-2</t>
  </si>
  <si>
    <t>Cal</t>
  </si>
  <si>
    <t>HP-28Y</t>
  </si>
  <si>
    <t>HP28YF</t>
  </si>
  <si>
    <t>HP_28B</t>
  </si>
  <si>
    <t>MW-30B</t>
  </si>
  <si>
    <t>MW-30YF</t>
  </si>
  <si>
    <t>MW-34</t>
  </si>
  <si>
    <t>MW-36</t>
  </si>
  <si>
    <t>?</t>
  </si>
  <si>
    <t>PD-32x</t>
  </si>
  <si>
    <t>PD-34x</t>
  </si>
  <si>
    <t>weight (g)</t>
  </si>
  <si>
    <t>width (mm)</t>
  </si>
  <si>
    <t>height (mm)</t>
  </si>
  <si>
    <t>length (mm)</t>
  </si>
  <si>
    <t>density (pcf)</t>
  </si>
  <si>
    <t>density (g/mm^3)</t>
  </si>
  <si>
    <t>ID</t>
  </si>
  <si>
    <t>depth rated (m)</t>
  </si>
  <si>
    <t>volume (mm^3)</t>
  </si>
  <si>
    <t>Trelleborg</t>
  </si>
  <si>
    <t>TG-28-A-PU</t>
  </si>
  <si>
    <t>TG-28-B</t>
  </si>
  <si>
    <t>TG-30-A-PU</t>
  </si>
  <si>
    <t>TG-30-B</t>
  </si>
  <si>
    <t>TG-32-A-PU</t>
  </si>
  <si>
    <t>TG-32-B</t>
  </si>
  <si>
    <t>TG-34-A-PU</t>
  </si>
  <si>
    <t>TG-34-B</t>
  </si>
  <si>
    <t>Deep Water Buoyancy</t>
  </si>
  <si>
    <t>total weight (g)</t>
  </si>
  <si>
    <t>Total weight (lbs)</t>
  </si>
  <si>
    <t>weight (g) (from ESS)</t>
  </si>
  <si>
    <t>Density (PCF) from ESS</t>
  </si>
  <si>
    <t>weight (lbs) from ESS</t>
  </si>
  <si>
    <t>Buoyancy of samples from ESS in high bay</t>
  </si>
  <si>
    <t>total weight (lbs):</t>
  </si>
  <si>
    <t>more than 2015:</t>
  </si>
  <si>
    <t>vol (m^3</t>
  </si>
  <si>
    <t>weight (kg)</t>
  </si>
  <si>
    <t>buoyancy (kg)</t>
  </si>
  <si>
    <t>buoyancy (lb)</t>
  </si>
  <si>
    <t>weight (lb)</t>
  </si>
  <si>
    <t>vol (CF)</t>
  </si>
  <si>
    <t>vol (cc)</t>
  </si>
  <si>
    <t>Total buoyancy (lbs)</t>
  </si>
  <si>
    <t>2:1 anchor (lbs)</t>
  </si>
  <si>
    <t>ballast to float on the surf</t>
  </si>
  <si>
    <t xml:space="preserve">  </t>
  </si>
  <si>
    <t>bag wt</t>
  </si>
  <si>
    <t>bag buoy</t>
  </si>
  <si>
    <t>weight of bag</t>
  </si>
  <si>
    <t>buoyancy of bag</t>
  </si>
  <si>
    <t>weight of stacks</t>
  </si>
  <si>
    <t>buoyancy of stacks</t>
  </si>
  <si>
    <t>buoyancy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</si>
</sst>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$&quot;#,##0_);[Red]\(&quot;$&quot;#,##0\)"/>
    <numFmt numFmtId="164" formatCode="0.0"/>
  </numFmts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1">
    <xf numFmtId="0" fontId="0" fillId="0" borderId="0" xfId="0"/>
    <xf numFmtId="6" fontId="0" fillId="0" borderId="0" xfId="0" applyNumberFormat="1"/>
    <xf numFmtId="0" fontId="0" fillId="0" borderId="0" xfId="0" applyAlignment="1">
      <alignment horizontal="center"/>
    </xf>
    <xf numFmtId="1" fontId="0" fillId="0" borderId="0" xfId="0" applyNumberFormat="1"/>
    <xf numFmtId="1" fontId="0" fillId="0" borderId="0" xfId="0" applyNumberFormat="1" applyAlignment="1">
      <alignment horizontal="center"/>
    </xf>
    <xf numFmtId="0" fontId="0" fillId="0" borderId="1" xfId="0" applyBorder="1"/>
    <xf numFmtId="1" fontId="0" fillId="0" borderId="1" xfId="0" applyNumberFormat="1" applyBorder="1"/>
    <xf numFmtId="0" fontId="0" fillId="0" borderId="1" xfId="0" applyBorder="1" applyAlignment="1">
      <alignment horizontal="center"/>
    </xf>
    <xf numFmtId="164" fontId="0" fillId="0" borderId="0" xfId="0" applyNumberFormat="1"/>
    <xf numFmtId="0" fontId="0" fillId="0" borderId="0" xfId="0" applyFill="1" applyBorder="1"/>
    <xf numFmtId="2" fontId="0" fillId="0" borderId="0" xfId="0" applyNumberForma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J42"/>
  <sheetViews>
    <sheetView topLeftCell="A4" workbookViewId="0">
      <selection activeCell="N24" sqref="N24"/>
    </sheetView>
  </sheetViews>
  <sheetFormatPr defaultColWidth="8.85546875" defaultRowHeight="15" x14ac:dyDescent="0.25"/>
  <cols>
    <col min="5" max="5" width="19.85546875" style="2" customWidth="1"/>
    <col min="6" max="6" width="29.7109375" customWidth="1"/>
    <col min="7" max="7" width="19.42578125" style="3" customWidth="1"/>
    <col min="8" max="8" width="20.42578125" customWidth="1"/>
    <col min="9" max="9" width="20.42578125" style="8" customWidth="1"/>
    <col min="10" max="10" width="25.28515625" customWidth="1"/>
  </cols>
  <sheetData>
    <row r="3" spans="2:10" x14ac:dyDescent="0.25">
      <c r="B3" t="s">
        <v>0</v>
      </c>
    </row>
    <row r="4" spans="2:10" x14ac:dyDescent="0.25">
      <c r="B4" t="s">
        <v>80</v>
      </c>
    </row>
    <row r="5" spans="2:10" x14ac:dyDescent="0.25">
      <c r="B5" t="s">
        <v>2</v>
      </c>
      <c r="D5" t="s">
        <v>37</v>
      </c>
      <c r="E5" s="2" t="s">
        <v>5</v>
      </c>
    </row>
    <row r="6" spans="2:10" x14ac:dyDescent="0.25">
      <c r="B6" t="s">
        <v>4</v>
      </c>
      <c r="C6">
        <v>1891</v>
      </c>
      <c r="D6">
        <v>-9</v>
      </c>
      <c r="G6" s="3" t="s">
        <v>77</v>
      </c>
      <c r="H6" t="s">
        <v>79</v>
      </c>
      <c r="I6" s="8" t="s">
        <v>78</v>
      </c>
      <c r="J6" t="s">
        <v>100</v>
      </c>
    </row>
    <row r="7" spans="2:10" x14ac:dyDescent="0.25">
      <c r="B7">
        <v>1</v>
      </c>
      <c r="C7">
        <v>1864</v>
      </c>
      <c r="E7" s="2">
        <f t="shared" ref="E7:E34" si="0">+C7+7</f>
        <v>1871</v>
      </c>
      <c r="F7" t="s">
        <v>9</v>
      </c>
      <c r="G7" s="3">
        <f>+H7*454</f>
        <v>2151.96</v>
      </c>
      <c r="H7">
        <v>4.74</v>
      </c>
      <c r="I7" s="8">
        <v>26.55</v>
      </c>
      <c r="J7" s="10">
        <f>+H7/I7*(64-I7)</f>
        <v>6.6859887005649723</v>
      </c>
    </row>
    <row r="8" spans="2:10" x14ac:dyDescent="0.25">
      <c r="B8">
        <v>2</v>
      </c>
      <c r="C8">
        <v>1897</v>
      </c>
      <c r="E8" s="2">
        <f t="shared" si="0"/>
        <v>1904</v>
      </c>
      <c r="F8" t="s">
        <v>10</v>
      </c>
      <c r="G8" s="3">
        <f t="shared" ref="G8:G34" si="1">+H8*454</f>
        <v>2179.1999999999998</v>
      </c>
      <c r="H8">
        <v>4.8</v>
      </c>
      <c r="I8" s="8">
        <v>26.8</v>
      </c>
      <c r="J8" s="10">
        <f t="shared" ref="J8:J34" si="2">+H8/I8*(64-I8)</f>
        <v>6.6626865671641795</v>
      </c>
    </row>
    <row r="9" spans="2:10" x14ac:dyDescent="0.25">
      <c r="B9">
        <v>3</v>
      </c>
      <c r="C9">
        <v>1914</v>
      </c>
      <c r="E9" s="2">
        <f t="shared" si="0"/>
        <v>1921</v>
      </c>
      <c r="F9" t="s">
        <v>11</v>
      </c>
      <c r="G9" s="3">
        <f t="shared" si="1"/>
        <v>2251.84</v>
      </c>
      <c r="H9">
        <v>4.96</v>
      </c>
      <c r="I9" s="8">
        <v>27.92</v>
      </c>
      <c r="J9" s="10">
        <f t="shared" si="2"/>
        <v>6.4096275071633224</v>
      </c>
    </row>
    <row r="10" spans="2:10" x14ac:dyDescent="0.25">
      <c r="B10">
        <v>4</v>
      </c>
      <c r="C10">
        <v>2023</v>
      </c>
      <c r="E10" s="2">
        <f t="shared" si="0"/>
        <v>2030</v>
      </c>
      <c r="F10" t="s">
        <v>12</v>
      </c>
      <c r="G10" s="3">
        <f t="shared" si="1"/>
        <v>2288.16</v>
      </c>
      <c r="H10">
        <v>5.04</v>
      </c>
      <c r="I10" s="8">
        <v>28.3</v>
      </c>
      <c r="J10" s="10">
        <f t="shared" si="2"/>
        <v>6.3578798586572436</v>
      </c>
    </row>
    <row r="11" spans="2:10" x14ac:dyDescent="0.25">
      <c r="B11">
        <v>5</v>
      </c>
      <c r="C11">
        <v>1990</v>
      </c>
      <c r="E11" s="2">
        <f t="shared" si="0"/>
        <v>1997</v>
      </c>
      <c r="F11" t="s">
        <v>13</v>
      </c>
      <c r="G11" s="3">
        <f t="shared" si="1"/>
        <v>2251.84</v>
      </c>
      <c r="H11">
        <v>4.96</v>
      </c>
      <c r="I11" s="8">
        <v>27.95</v>
      </c>
      <c r="J11" s="10">
        <f t="shared" si="2"/>
        <v>6.3974239713774592</v>
      </c>
    </row>
    <row r="12" spans="2:10" x14ac:dyDescent="0.25">
      <c r="B12">
        <v>6</v>
      </c>
      <c r="C12">
        <v>2026</v>
      </c>
      <c r="E12" s="2">
        <f t="shared" si="0"/>
        <v>2033</v>
      </c>
      <c r="F12" t="s">
        <v>14</v>
      </c>
      <c r="G12" s="3">
        <f t="shared" si="1"/>
        <v>2297.2399999999998</v>
      </c>
      <c r="H12">
        <v>5.0599999999999996</v>
      </c>
      <c r="I12" s="8">
        <v>28.14</v>
      </c>
      <c r="J12" s="10">
        <f t="shared" si="2"/>
        <v>6.4481734186211783</v>
      </c>
    </row>
    <row r="13" spans="2:10" x14ac:dyDescent="0.25">
      <c r="B13">
        <v>7</v>
      </c>
      <c r="C13">
        <v>2304</v>
      </c>
      <c r="E13" s="2">
        <f t="shared" si="0"/>
        <v>2311</v>
      </c>
      <c r="F13" t="s">
        <v>15</v>
      </c>
      <c r="G13" s="3">
        <f t="shared" si="1"/>
        <v>2333.56</v>
      </c>
      <c r="H13">
        <v>5.14</v>
      </c>
      <c r="I13" s="8">
        <v>29.93</v>
      </c>
      <c r="J13" s="10">
        <f t="shared" si="2"/>
        <v>5.8509789508853993</v>
      </c>
    </row>
    <row r="14" spans="2:10" x14ac:dyDescent="0.25">
      <c r="B14">
        <v>8</v>
      </c>
      <c r="C14">
        <v>2263</v>
      </c>
      <c r="E14" s="2">
        <f t="shared" si="0"/>
        <v>2270</v>
      </c>
      <c r="F14" t="s">
        <v>16</v>
      </c>
      <c r="G14" s="3">
        <f t="shared" si="1"/>
        <v>2369.88</v>
      </c>
      <c r="H14">
        <v>5.22</v>
      </c>
      <c r="I14" s="8">
        <v>30.17</v>
      </c>
      <c r="J14" s="10">
        <f t="shared" si="2"/>
        <v>5.853251574411666</v>
      </c>
    </row>
    <row r="15" spans="2:10" x14ac:dyDescent="0.25">
      <c r="B15">
        <v>9</v>
      </c>
      <c r="C15">
        <v>2144</v>
      </c>
      <c r="E15" s="2">
        <f t="shared" si="0"/>
        <v>2151</v>
      </c>
      <c r="F15" t="s">
        <v>17</v>
      </c>
      <c r="G15" s="3">
        <f t="shared" si="1"/>
        <v>2428.8999999999996</v>
      </c>
      <c r="H15">
        <v>5.35</v>
      </c>
      <c r="I15" s="8">
        <v>29.77</v>
      </c>
      <c r="J15" s="10">
        <f t="shared" si="2"/>
        <v>6.1515115888478338</v>
      </c>
    </row>
    <row r="16" spans="2:10" x14ac:dyDescent="0.25">
      <c r="B16">
        <v>10</v>
      </c>
      <c r="C16">
        <v>2247</v>
      </c>
      <c r="E16" s="2">
        <f t="shared" si="0"/>
        <v>2254</v>
      </c>
      <c r="F16" t="s">
        <v>18</v>
      </c>
      <c r="G16" s="3">
        <f t="shared" si="1"/>
        <v>2015.7600000000002</v>
      </c>
      <c r="H16">
        <v>4.4400000000000004</v>
      </c>
      <c r="I16" s="8">
        <v>27.57</v>
      </c>
      <c r="J16" s="10">
        <f t="shared" si="2"/>
        <v>5.8668552774755165</v>
      </c>
    </row>
    <row r="17" spans="2:10" x14ac:dyDescent="0.25">
      <c r="B17">
        <v>11</v>
      </c>
      <c r="C17">
        <v>2070</v>
      </c>
      <c r="E17" s="2">
        <f t="shared" si="0"/>
        <v>2077</v>
      </c>
      <c r="F17" t="s">
        <v>19</v>
      </c>
      <c r="G17" s="3">
        <f t="shared" si="1"/>
        <v>2161.04</v>
      </c>
      <c r="H17">
        <v>4.76</v>
      </c>
      <c r="I17" s="8">
        <v>27.68</v>
      </c>
      <c r="J17" s="10">
        <f t="shared" si="2"/>
        <v>6.2457803468208084</v>
      </c>
    </row>
    <row r="18" spans="2:10" x14ac:dyDescent="0.25">
      <c r="B18">
        <v>12</v>
      </c>
      <c r="C18">
        <v>2073</v>
      </c>
      <c r="E18" s="2">
        <f t="shared" si="0"/>
        <v>2080</v>
      </c>
      <c r="F18" t="s">
        <v>20</v>
      </c>
      <c r="G18" s="3">
        <f t="shared" si="1"/>
        <v>2206.44</v>
      </c>
      <c r="H18">
        <v>4.8600000000000003</v>
      </c>
      <c r="I18" s="8">
        <v>28.1</v>
      </c>
      <c r="J18" s="10">
        <f t="shared" si="2"/>
        <v>6.2090391459074725</v>
      </c>
    </row>
    <row r="19" spans="2:10" x14ac:dyDescent="0.25">
      <c r="B19">
        <v>13</v>
      </c>
      <c r="C19">
        <v>2626</v>
      </c>
      <c r="E19" s="2">
        <f t="shared" si="0"/>
        <v>2633</v>
      </c>
      <c r="F19" t="s">
        <v>21</v>
      </c>
      <c r="G19" s="3">
        <f t="shared" si="1"/>
        <v>3441.32</v>
      </c>
      <c r="H19">
        <v>7.58</v>
      </c>
      <c r="I19" s="8">
        <v>38.29</v>
      </c>
      <c r="J19" s="10">
        <f t="shared" si="2"/>
        <v>5.0896265343431715</v>
      </c>
    </row>
    <row r="20" spans="2:10" x14ac:dyDescent="0.25">
      <c r="B20">
        <v>14</v>
      </c>
      <c r="C20">
        <v>2632</v>
      </c>
      <c r="E20" s="2">
        <f t="shared" si="0"/>
        <v>2639</v>
      </c>
      <c r="F20" t="s">
        <v>22</v>
      </c>
      <c r="G20" s="3">
        <f t="shared" si="1"/>
        <v>3504.88</v>
      </c>
      <c r="H20">
        <v>7.72</v>
      </c>
      <c r="I20" s="8">
        <v>38.159999999999997</v>
      </c>
      <c r="J20" s="10">
        <f t="shared" si="2"/>
        <v>5.2275890985324951</v>
      </c>
    </row>
    <row r="21" spans="2:10" x14ac:dyDescent="0.25">
      <c r="B21">
        <v>15</v>
      </c>
      <c r="C21">
        <v>2550</v>
      </c>
      <c r="E21" s="2">
        <f t="shared" si="0"/>
        <v>2557</v>
      </c>
      <c r="F21" t="s">
        <v>23</v>
      </c>
      <c r="G21" s="3">
        <f t="shared" si="1"/>
        <v>3241.56</v>
      </c>
      <c r="H21">
        <v>7.14</v>
      </c>
      <c r="I21" s="8">
        <v>37.1</v>
      </c>
      <c r="J21" s="10">
        <f t="shared" si="2"/>
        <v>5.1769811320754711</v>
      </c>
    </row>
    <row r="22" spans="2:10" x14ac:dyDescent="0.25">
      <c r="B22">
        <v>16</v>
      </c>
      <c r="C22">
        <v>2493</v>
      </c>
      <c r="E22" s="2">
        <f t="shared" si="0"/>
        <v>2500</v>
      </c>
      <c r="F22" t="s">
        <v>24</v>
      </c>
      <c r="G22" s="3">
        <f t="shared" si="1"/>
        <v>3296.04</v>
      </c>
      <c r="H22">
        <v>7.26</v>
      </c>
      <c r="I22" s="8">
        <v>36.44</v>
      </c>
      <c r="J22" s="10">
        <f t="shared" si="2"/>
        <v>5.4908232711306262</v>
      </c>
    </row>
    <row r="23" spans="2:10" x14ac:dyDescent="0.25">
      <c r="B23">
        <v>17</v>
      </c>
      <c r="C23">
        <v>2396</v>
      </c>
      <c r="E23" s="2">
        <f t="shared" si="0"/>
        <v>2403</v>
      </c>
      <c r="F23" t="s">
        <v>25</v>
      </c>
      <c r="G23" s="3">
        <f t="shared" si="1"/>
        <v>2206.44</v>
      </c>
      <c r="H23">
        <v>4.8600000000000003</v>
      </c>
      <c r="I23" s="8">
        <v>30</v>
      </c>
      <c r="J23" s="10">
        <f t="shared" si="2"/>
        <v>5.508</v>
      </c>
    </row>
    <row r="24" spans="2:10" x14ac:dyDescent="0.25">
      <c r="B24">
        <v>18</v>
      </c>
      <c r="C24">
        <v>2405</v>
      </c>
      <c r="E24" s="2">
        <f t="shared" si="0"/>
        <v>2412</v>
      </c>
      <c r="F24" t="s">
        <v>26</v>
      </c>
      <c r="G24" s="3">
        <f t="shared" si="1"/>
        <v>2251.84</v>
      </c>
      <c r="H24">
        <v>4.96</v>
      </c>
      <c r="I24" s="8">
        <v>30.47</v>
      </c>
      <c r="J24" s="10">
        <f t="shared" si="2"/>
        <v>5.458116179849033</v>
      </c>
    </row>
    <row r="25" spans="2:10" x14ac:dyDescent="0.25">
      <c r="B25">
        <v>19</v>
      </c>
      <c r="C25">
        <v>2312</v>
      </c>
      <c r="E25" s="2">
        <f t="shared" si="0"/>
        <v>2319</v>
      </c>
      <c r="F25" t="s">
        <v>27</v>
      </c>
      <c r="G25" s="3">
        <f t="shared" si="1"/>
        <v>2206.44</v>
      </c>
      <c r="H25">
        <v>4.8600000000000003</v>
      </c>
      <c r="I25" s="8">
        <v>29.5</v>
      </c>
      <c r="J25" s="10">
        <f t="shared" si="2"/>
        <v>5.6837288135593225</v>
      </c>
    </row>
    <row r="26" spans="2:10" x14ac:dyDescent="0.25">
      <c r="B26">
        <v>20</v>
      </c>
      <c r="C26">
        <v>2340</v>
      </c>
      <c r="E26" s="2">
        <f t="shared" si="0"/>
        <v>2347</v>
      </c>
      <c r="F26" t="s">
        <v>28</v>
      </c>
      <c r="G26" s="3">
        <f t="shared" si="1"/>
        <v>2251.84</v>
      </c>
      <c r="H26">
        <v>4.96</v>
      </c>
      <c r="I26" s="8">
        <v>30.1</v>
      </c>
      <c r="J26" s="10">
        <f t="shared" si="2"/>
        <v>5.5861794019933546</v>
      </c>
    </row>
    <row r="27" spans="2:10" x14ac:dyDescent="0.25">
      <c r="B27">
        <v>21</v>
      </c>
      <c r="C27">
        <v>1345</v>
      </c>
      <c r="E27" s="2">
        <f t="shared" si="0"/>
        <v>1352</v>
      </c>
      <c r="F27" t="s">
        <v>29</v>
      </c>
      <c r="G27" s="3">
        <f t="shared" si="1"/>
        <v>3541.2</v>
      </c>
      <c r="H27">
        <v>7.8</v>
      </c>
      <c r="I27" s="8">
        <v>31.77</v>
      </c>
      <c r="J27" s="10">
        <f t="shared" si="2"/>
        <v>7.9129367327667612</v>
      </c>
    </row>
    <row r="28" spans="2:10" x14ac:dyDescent="0.25">
      <c r="B28">
        <v>22</v>
      </c>
      <c r="C28">
        <v>1340</v>
      </c>
      <c r="E28" s="2">
        <f t="shared" si="0"/>
        <v>1347</v>
      </c>
      <c r="F28" t="s">
        <v>30</v>
      </c>
      <c r="G28" s="3">
        <f t="shared" si="1"/>
        <v>3604.76</v>
      </c>
      <c r="H28">
        <v>7.94</v>
      </c>
      <c r="I28" s="8">
        <v>31.79</v>
      </c>
      <c r="J28" s="10">
        <f t="shared" si="2"/>
        <v>8.0449009122365531</v>
      </c>
    </row>
    <row r="29" spans="2:10" x14ac:dyDescent="0.25">
      <c r="B29">
        <v>23</v>
      </c>
      <c r="C29">
        <v>2195</v>
      </c>
      <c r="E29" s="2">
        <f t="shared" si="0"/>
        <v>2202</v>
      </c>
      <c r="F29" t="s">
        <v>31</v>
      </c>
      <c r="G29" s="3">
        <f t="shared" si="1"/>
        <v>3232.48</v>
      </c>
      <c r="H29">
        <v>7.12</v>
      </c>
      <c r="I29" s="8">
        <v>34.78</v>
      </c>
      <c r="J29" s="10">
        <f t="shared" si="2"/>
        <v>5.9817826336975264</v>
      </c>
    </row>
    <row r="30" spans="2:10" x14ac:dyDescent="0.25">
      <c r="B30">
        <v>24</v>
      </c>
      <c r="C30">
        <v>2207</v>
      </c>
      <c r="E30" s="2">
        <f t="shared" si="0"/>
        <v>2214</v>
      </c>
      <c r="F30" t="s">
        <v>32</v>
      </c>
      <c r="G30" s="3">
        <f t="shared" si="1"/>
        <v>3268.8</v>
      </c>
      <c r="H30">
        <v>7.2</v>
      </c>
      <c r="I30" s="8">
        <v>34.97</v>
      </c>
      <c r="J30" s="10">
        <f t="shared" si="2"/>
        <v>5.9770088647412072</v>
      </c>
    </row>
    <row r="31" spans="2:10" x14ac:dyDescent="0.25">
      <c r="B31">
        <v>25</v>
      </c>
      <c r="C31">
        <v>2923</v>
      </c>
      <c r="E31" s="2">
        <f t="shared" si="0"/>
        <v>2930</v>
      </c>
      <c r="F31" t="s">
        <v>33</v>
      </c>
      <c r="G31" s="3">
        <f t="shared" si="1"/>
        <v>2161.04</v>
      </c>
      <c r="H31">
        <v>4.76</v>
      </c>
      <c r="I31" s="8">
        <v>33.76</v>
      </c>
      <c r="J31" s="10">
        <f t="shared" si="2"/>
        <v>4.263696682464456</v>
      </c>
    </row>
    <row r="32" spans="2:10" x14ac:dyDescent="0.25">
      <c r="B32">
        <v>26</v>
      </c>
      <c r="C32">
        <v>2932</v>
      </c>
      <c r="E32" s="2">
        <f t="shared" si="0"/>
        <v>2939</v>
      </c>
      <c r="F32" t="s">
        <v>34</v>
      </c>
      <c r="G32" s="3">
        <f t="shared" si="1"/>
        <v>2215.52</v>
      </c>
      <c r="H32">
        <v>4.88</v>
      </c>
      <c r="I32" s="8">
        <v>33.75</v>
      </c>
      <c r="J32" s="10">
        <f t="shared" si="2"/>
        <v>4.3739259259259251</v>
      </c>
    </row>
    <row r="33" spans="2:10" x14ac:dyDescent="0.25">
      <c r="B33">
        <v>27</v>
      </c>
      <c r="C33">
        <v>3075</v>
      </c>
      <c r="E33" s="2">
        <f t="shared" si="0"/>
        <v>3082</v>
      </c>
      <c r="F33" t="s">
        <v>35</v>
      </c>
      <c r="G33" s="3">
        <f t="shared" si="1"/>
        <v>3232.48</v>
      </c>
      <c r="H33">
        <v>7.12</v>
      </c>
      <c r="I33" s="8">
        <v>40.83</v>
      </c>
      <c r="J33" s="10">
        <f t="shared" si="2"/>
        <v>4.0404212588782764</v>
      </c>
    </row>
    <row r="34" spans="2:10" x14ac:dyDescent="0.25">
      <c r="B34">
        <v>28</v>
      </c>
      <c r="C34">
        <v>3102</v>
      </c>
      <c r="E34" s="2">
        <f t="shared" si="0"/>
        <v>3109</v>
      </c>
      <c r="F34" t="s">
        <v>36</v>
      </c>
      <c r="G34" s="3">
        <f t="shared" si="1"/>
        <v>3250.64</v>
      </c>
      <c r="H34">
        <v>7.16</v>
      </c>
      <c r="I34" s="8">
        <v>41.33</v>
      </c>
      <c r="J34" s="10">
        <f t="shared" si="2"/>
        <v>3.927345753689814</v>
      </c>
    </row>
    <row r="35" spans="2:10" x14ac:dyDescent="0.25">
      <c r="B35" t="s">
        <v>3</v>
      </c>
      <c r="C35">
        <v>4692</v>
      </c>
      <c r="E35" s="2">
        <f>+C35+7</f>
        <v>4699</v>
      </c>
    </row>
    <row r="36" spans="2:10" x14ac:dyDescent="0.25">
      <c r="B36" t="s">
        <v>4</v>
      </c>
      <c r="C36">
        <v>1895</v>
      </c>
      <c r="D36">
        <v>-5</v>
      </c>
      <c r="G36" s="3" t="s">
        <v>81</v>
      </c>
      <c r="H36">
        <f>SUM(H7:H35)</f>
        <v>162.64999999999995</v>
      </c>
      <c r="J36" s="10">
        <f>SUM(J7:J35)</f>
        <v>162.88226010378102</v>
      </c>
    </row>
    <row r="40" spans="2:10" x14ac:dyDescent="0.25">
      <c r="B40" t="s">
        <v>6</v>
      </c>
    </row>
    <row r="41" spans="2:10" x14ac:dyDescent="0.25">
      <c r="B41" t="s">
        <v>8</v>
      </c>
      <c r="C41">
        <v>32</v>
      </c>
      <c r="D41" s="1">
        <v>2989</v>
      </c>
    </row>
    <row r="42" spans="2:10" x14ac:dyDescent="0.25">
      <c r="B42" t="s">
        <v>7</v>
      </c>
      <c r="C42">
        <v>34</v>
      </c>
      <c r="D42" s="1">
        <v>1350</v>
      </c>
    </row>
  </sheetData>
  <sortState ref="B7:E34">
    <sortCondition ref="B7:B34"/>
  </sortState>
  <pageMargins left="0.7" right="0.7" top="0.75" bottom="0.75" header="0.3" footer="0.3"/>
  <pageSetup orientation="portrait" verticalDpi="0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W67"/>
  <sheetViews>
    <sheetView tabSelected="1" workbookViewId="0">
      <selection activeCell="E23" sqref="E23"/>
    </sheetView>
  </sheetViews>
  <sheetFormatPr defaultColWidth="8.85546875" defaultRowHeight="15" x14ac:dyDescent="0.25"/>
  <cols>
    <col min="3" max="3" width="11" customWidth="1"/>
    <col min="4" max="4" width="23.42578125" customWidth="1"/>
    <col min="5" max="5" width="15.5703125" customWidth="1"/>
    <col min="6" max="6" width="11.85546875" customWidth="1"/>
    <col min="7" max="7" width="12.28515625" customWidth="1"/>
    <col min="8" max="8" width="12.42578125" customWidth="1"/>
    <col min="9" max="9" width="17" customWidth="1"/>
    <col min="10" max="10" width="17.140625" customWidth="1"/>
    <col min="11" max="11" width="8.85546875" style="3"/>
    <col min="12" max="12" width="11" bestFit="1" customWidth="1"/>
    <col min="19" max="19" width="13.140625" customWidth="1"/>
    <col min="22" max="22" width="21.7109375" customWidth="1"/>
    <col min="23" max="23" width="17.85546875" customWidth="1"/>
  </cols>
  <sheetData>
    <row r="4" spans="1:23" x14ac:dyDescent="0.25">
      <c r="B4" t="s">
        <v>1</v>
      </c>
    </row>
    <row r="8" spans="1:23" x14ac:dyDescent="0.25">
      <c r="C8" s="7" t="s">
        <v>62</v>
      </c>
      <c r="D8" s="5" t="s">
        <v>63</v>
      </c>
      <c r="E8" s="5" t="s">
        <v>56</v>
      </c>
      <c r="F8" s="5" t="s">
        <v>57</v>
      </c>
      <c r="G8" s="5" t="s">
        <v>58</v>
      </c>
      <c r="H8" s="5" t="s">
        <v>59</v>
      </c>
      <c r="I8" s="5" t="s">
        <v>64</v>
      </c>
      <c r="J8" s="5" t="s">
        <v>61</v>
      </c>
      <c r="K8" s="6" t="s">
        <v>60</v>
      </c>
      <c r="L8" s="5" t="s">
        <v>85</v>
      </c>
      <c r="M8" s="9" t="s">
        <v>86</v>
      </c>
      <c r="Q8" t="s">
        <v>83</v>
      </c>
      <c r="R8" t="s">
        <v>84</v>
      </c>
      <c r="S8" t="s">
        <v>87</v>
      </c>
      <c r="T8" t="s">
        <v>88</v>
      </c>
      <c r="U8" t="s">
        <v>89</v>
      </c>
      <c r="V8" t="s">
        <v>94</v>
      </c>
      <c r="W8" t="s">
        <v>95</v>
      </c>
    </row>
    <row r="9" spans="1:23" x14ac:dyDescent="0.25">
      <c r="B9" s="2"/>
      <c r="C9" s="2" t="s">
        <v>45</v>
      </c>
      <c r="D9" s="2"/>
      <c r="E9" s="2">
        <v>1700</v>
      </c>
      <c r="F9" s="2"/>
      <c r="G9" s="2"/>
      <c r="H9" s="2"/>
      <c r="I9" s="2"/>
      <c r="J9" s="2"/>
      <c r="K9" s="4"/>
    </row>
    <row r="10" spans="1:23" x14ac:dyDescent="0.25">
      <c r="A10">
        <v>1</v>
      </c>
      <c r="B10" s="2"/>
      <c r="C10" s="2" t="s">
        <v>38</v>
      </c>
      <c r="D10" s="2">
        <v>5330</v>
      </c>
      <c r="E10" s="2">
        <v>2825</v>
      </c>
      <c r="F10" s="2">
        <v>106.6</v>
      </c>
      <c r="G10" s="2">
        <v>159.84</v>
      </c>
      <c r="H10" s="2">
        <v>306</v>
      </c>
      <c r="I10" s="2">
        <f>+F10*G10*H10</f>
        <v>5213916.8640000001</v>
      </c>
      <c r="J10" s="2">
        <f>+E10/I10</f>
        <v>5.4181914934345982E-4</v>
      </c>
      <c r="K10" s="4">
        <f>+J10*62427</f>
        <v>33.824144036064169</v>
      </c>
      <c r="L10">
        <f>+(Q10*1030)-R10</f>
        <v>2.54533436992</v>
      </c>
      <c r="M10">
        <f>+L10*2.204</f>
        <v>5.6099169513036804</v>
      </c>
      <c r="N10">
        <f>+E10/1000</f>
        <v>2.8250000000000002</v>
      </c>
      <c r="Q10">
        <f>+I10/1000000000</f>
        <v>5.2139168639999999E-3</v>
      </c>
      <c r="R10">
        <f>+E10/1000</f>
        <v>2.8250000000000002</v>
      </c>
      <c r="S10">
        <f>+E10/454</f>
        <v>6.2224669603524232</v>
      </c>
      <c r="V10">
        <v>6.2555066079295152</v>
      </c>
      <c r="W10">
        <v>5.5768569513036814</v>
      </c>
    </row>
    <row r="11" spans="1:23" x14ac:dyDescent="0.25">
      <c r="A11">
        <v>2</v>
      </c>
      <c r="B11" s="2"/>
      <c r="C11" s="2" t="s">
        <v>39</v>
      </c>
      <c r="D11" s="2">
        <v>6250</v>
      </c>
      <c r="E11" s="2">
        <v>2880</v>
      </c>
      <c r="F11" s="2">
        <v>105.9</v>
      </c>
      <c r="G11" s="2">
        <v>153</v>
      </c>
      <c r="H11" s="2">
        <v>307</v>
      </c>
      <c r="I11" s="2">
        <f t="shared" ref="I11:I28" si="0">+F11*G11*H11</f>
        <v>4974228.9000000004</v>
      </c>
      <c r="J11" s="2">
        <f t="shared" ref="J11:J28" si="1">+E11/I11</f>
        <v>5.7898421200520142E-4</v>
      </c>
      <c r="K11" s="4">
        <f t="shared" ref="K11:K28" si="2">+J11*62427</f>
        <v>36.144247402848713</v>
      </c>
      <c r="L11">
        <f t="shared" ref="L11:L52" si="3">+(Q11*1030)-R11</f>
        <v>2.2434557670000004</v>
      </c>
      <c r="M11">
        <f t="shared" ref="M11:M52" si="4">+L11*2.204</f>
        <v>4.9445765104680008</v>
      </c>
      <c r="Q11">
        <f t="shared" ref="Q11:Q52" si="5">+I11/1000000000</f>
        <v>4.9742289000000005E-3</v>
      </c>
      <c r="R11">
        <f t="shared" ref="R11:R52" si="6">+E11/1000</f>
        <v>2.88</v>
      </c>
      <c r="S11">
        <f t="shared" ref="S11:S52" si="7">+E11/454</f>
        <v>6.3436123348017617</v>
      </c>
      <c r="V11">
        <v>6.3766519823788546</v>
      </c>
      <c r="W11">
        <v>4.911516510468001</v>
      </c>
    </row>
    <row r="12" spans="1:23" x14ac:dyDescent="0.25">
      <c r="A12">
        <v>3</v>
      </c>
      <c r="B12" s="2"/>
      <c r="C12" s="2" t="s">
        <v>40</v>
      </c>
      <c r="D12" s="2">
        <v>7680</v>
      </c>
      <c r="E12" s="2">
        <v>3295</v>
      </c>
      <c r="F12" s="2">
        <v>107.3</v>
      </c>
      <c r="G12" s="2">
        <v>166.8</v>
      </c>
      <c r="H12" s="2">
        <v>311</v>
      </c>
      <c r="I12" s="2">
        <f t="shared" si="0"/>
        <v>5566166.04</v>
      </c>
      <c r="J12" s="2">
        <f t="shared" si="1"/>
        <v>5.9196940521019745E-4</v>
      </c>
      <c r="K12" s="4">
        <f t="shared" si="2"/>
        <v>36.954874059056998</v>
      </c>
      <c r="L12">
        <f t="shared" si="3"/>
        <v>2.4381510211999995</v>
      </c>
      <c r="M12">
        <f t="shared" si="4"/>
        <v>5.373684850724799</v>
      </c>
      <c r="Q12">
        <f t="shared" si="5"/>
        <v>5.5661660399999998E-3</v>
      </c>
      <c r="R12">
        <f t="shared" si="6"/>
        <v>3.2949999999999999</v>
      </c>
      <c r="S12">
        <f t="shared" si="7"/>
        <v>7.2577092511013213</v>
      </c>
      <c r="V12">
        <v>7.2907488986784141</v>
      </c>
      <c r="W12">
        <v>5.3406248507247991</v>
      </c>
    </row>
    <row r="13" spans="1:23" x14ac:dyDescent="0.25">
      <c r="A13">
        <v>4</v>
      </c>
      <c r="B13" s="2"/>
      <c r="C13" s="2" t="s">
        <v>41</v>
      </c>
      <c r="D13" s="2">
        <v>11730</v>
      </c>
      <c r="E13" s="2">
        <v>3340</v>
      </c>
      <c r="F13" s="2">
        <v>118.6</v>
      </c>
      <c r="G13" s="2">
        <v>148.5</v>
      </c>
      <c r="H13" s="2">
        <v>282</v>
      </c>
      <c r="I13" s="2">
        <f t="shared" si="0"/>
        <v>4966612.1999999993</v>
      </c>
      <c r="J13" s="2">
        <f t="shared" si="1"/>
        <v>6.7249059630627105E-4</v>
      </c>
      <c r="K13" s="4">
        <f t="shared" si="2"/>
        <v>41.981570455611582</v>
      </c>
      <c r="L13">
        <f t="shared" si="3"/>
        <v>1.7756105660000001</v>
      </c>
      <c r="M13">
        <f t="shared" si="4"/>
        <v>3.9134456874640007</v>
      </c>
      <c r="Q13">
        <f t="shared" si="5"/>
        <v>4.9666121999999997E-3</v>
      </c>
      <c r="R13">
        <f t="shared" si="6"/>
        <v>3.34</v>
      </c>
      <c r="S13">
        <f t="shared" si="7"/>
        <v>7.356828193832599</v>
      </c>
      <c r="V13">
        <v>7.356828193832599</v>
      </c>
      <c r="W13">
        <v>3.9134456874640007</v>
      </c>
    </row>
    <row r="14" spans="1:23" x14ac:dyDescent="0.25">
      <c r="A14">
        <v>5</v>
      </c>
      <c r="B14" s="2"/>
      <c r="C14" s="2" t="s">
        <v>42</v>
      </c>
      <c r="D14" s="2">
        <v>11730</v>
      </c>
      <c r="E14" s="2">
        <v>3660</v>
      </c>
      <c r="F14" s="2">
        <v>117.7</v>
      </c>
      <c r="G14" s="2">
        <v>152.19999999999999</v>
      </c>
      <c r="H14" s="2">
        <v>306</v>
      </c>
      <c r="I14" s="2">
        <f t="shared" si="0"/>
        <v>5481665.6399999997</v>
      </c>
      <c r="J14" s="2">
        <f t="shared" si="1"/>
        <v>6.6768027099150108E-4</v>
      </c>
      <c r="K14" s="4">
        <f t="shared" si="2"/>
        <v>41.681276277186441</v>
      </c>
      <c r="L14">
        <f t="shared" si="3"/>
        <v>1.9861156091999987</v>
      </c>
      <c r="M14">
        <f t="shared" si="4"/>
        <v>4.3773988026767974</v>
      </c>
      <c r="Q14">
        <f t="shared" si="5"/>
        <v>5.4816656399999993E-3</v>
      </c>
      <c r="R14">
        <f t="shared" si="6"/>
        <v>3.66</v>
      </c>
      <c r="S14">
        <f t="shared" si="7"/>
        <v>8.0616740088105718</v>
      </c>
      <c r="V14">
        <v>8.0616740088105718</v>
      </c>
      <c r="W14">
        <v>4.3773988026767974</v>
      </c>
    </row>
    <row r="15" spans="1:23" x14ac:dyDescent="0.25">
      <c r="A15">
        <v>6</v>
      </c>
      <c r="B15" s="2"/>
      <c r="C15" s="2" t="s">
        <v>43</v>
      </c>
      <c r="D15" s="2">
        <v>12500</v>
      </c>
      <c r="E15" s="2">
        <v>3370</v>
      </c>
      <c r="F15" s="2">
        <v>115.3</v>
      </c>
      <c r="G15" s="2">
        <v>152.19999999999999</v>
      </c>
      <c r="H15" s="2">
        <v>285</v>
      </c>
      <c r="I15" s="2">
        <f t="shared" si="0"/>
        <v>5001368.0999999996</v>
      </c>
      <c r="J15" s="2">
        <f t="shared" si="1"/>
        <v>6.7381563056716426E-4</v>
      </c>
      <c r="K15" s="4">
        <f t="shared" si="2"/>
        <v>42.06428836941636</v>
      </c>
      <c r="L15">
        <f t="shared" si="3"/>
        <v>1.7814091429999994</v>
      </c>
      <c r="M15">
        <f t="shared" si="4"/>
        <v>3.9262257511719989</v>
      </c>
      <c r="Q15">
        <f t="shared" si="5"/>
        <v>5.0013680999999996E-3</v>
      </c>
      <c r="R15">
        <f t="shared" si="6"/>
        <v>3.37</v>
      </c>
      <c r="S15">
        <f t="shared" si="7"/>
        <v>7.4229074889867839</v>
      </c>
      <c r="V15">
        <v>7.4229074889867839</v>
      </c>
      <c r="W15">
        <v>3.9262257511719989</v>
      </c>
    </row>
    <row r="16" spans="1:23" x14ac:dyDescent="0.25">
      <c r="A16">
        <v>7</v>
      </c>
      <c r="B16" s="2"/>
      <c r="C16" s="2" t="s">
        <v>44</v>
      </c>
      <c r="D16" s="2">
        <v>12500</v>
      </c>
      <c r="E16" s="2">
        <v>3590</v>
      </c>
      <c r="F16" s="2">
        <v>115.3</v>
      </c>
      <c r="G16" s="2">
        <v>154.30000000000001</v>
      </c>
      <c r="H16" s="2">
        <v>308</v>
      </c>
      <c r="I16" s="2">
        <f t="shared" si="0"/>
        <v>5479563.3200000003</v>
      </c>
      <c r="J16" s="2">
        <f t="shared" si="1"/>
        <v>6.5516169635211001E-4</v>
      </c>
      <c r="K16" s="4">
        <f t="shared" si="2"/>
        <v>40.899779218173173</v>
      </c>
      <c r="L16">
        <f t="shared" si="3"/>
        <v>2.0539502196000008</v>
      </c>
      <c r="M16">
        <f t="shared" si="4"/>
        <v>4.526906283998402</v>
      </c>
      <c r="Q16">
        <f t="shared" si="5"/>
        <v>5.4795633200000003E-3</v>
      </c>
      <c r="R16">
        <f t="shared" si="6"/>
        <v>3.59</v>
      </c>
      <c r="S16">
        <f t="shared" si="7"/>
        <v>7.9074889867841414</v>
      </c>
      <c r="V16">
        <v>7.9074889867841414</v>
      </c>
      <c r="W16">
        <v>4.526906283998402</v>
      </c>
    </row>
    <row r="17" spans="1:23" x14ac:dyDescent="0.25">
      <c r="B17" s="2"/>
      <c r="C17" s="2"/>
      <c r="D17" s="2"/>
      <c r="E17" s="2"/>
      <c r="F17" s="2"/>
      <c r="G17" s="2"/>
      <c r="H17" s="2"/>
      <c r="I17" s="2"/>
      <c r="J17" s="2"/>
      <c r="K17" s="4"/>
      <c r="L17">
        <f t="shared" si="3"/>
        <v>0</v>
      </c>
      <c r="M17">
        <f t="shared" si="4"/>
        <v>0</v>
      </c>
      <c r="Q17">
        <f t="shared" si="5"/>
        <v>0</v>
      </c>
      <c r="R17">
        <f t="shared" si="6"/>
        <v>0</v>
      </c>
      <c r="S17">
        <f t="shared" si="7"/>
        <v>0</v>
      </c>
      <c r="V17">
        <v>0</v>
      </c>
      <c r="W17">
        <v>0</v>
      </c>
    </row>
    <row r="18" spans="1:23" x14ac:dyDescent="0.25">
      <c r="A18">
        <v>8</v>
      </c>
      <c r="B18" s="2"/>
      <c r="C18" s="2" t="s">
        <v>46</v>
      </c>
      <c r="D18" s="2">
        <v>3170</v>
      </c>
      <c r="E18" s="2">
        <v>3425</v>
      </c>
      <c r="F18" s="2">
        <v>151.5</v>
      </c>
      <c r="G18" s="2">
        <v>150</v>
      </c>
      <c r="H18" s="2">
        <v>314</v>
      </c>
      <c r="I18" s="2">
        <f t="shared" si="0"/>
        <v>7135650</v>
      </c>
      <c r="J18" s="2">
        <f t="shared" si="1"/>
        <v>4.7998430416290036E-4</v>
      </c>
      <c r="K18" s="4">
        <f t="shared" si="2"/>
        <v>29.963980155977382</v>
      </c>
      <c r="L18">
        <f t="shared" si="3"/>
        <v>3.9247195000000001</v>
      </c>
      <c r="M18">
        <f t="shared" si="4"/>
        <v>8.6500817780000006</v>
      </c>
      <c r="Q18">
        <f t="shared" si="5"/>
        <v>7.1356500000000003E-3</v>
      </c>
      <c r="R18">
        <f t="shared" si="6"/>
        <v>3.4249999999999998</v>
      </c>
      <c r="S18">
        <f t="shared" si="7"/>
        <v>7.5440528634361232</v>
      </c>
    </row>
    <row r="19" spans="1:23" x14ac:dyDescent="0.25">
      <c r="A19">
        <v>9</v>
      </c>
      <c r="B19" s="2"/>
      <c r="C19" s="2" t="s">
        <v>47</v>
      </c>
      <c r="D19" s="2">
        <v>3170</v>
      </c>
      <c r="E19" s="2">
        <v>3510</v>
      </c>
      <c r="F19" s="2">
        <v>149.69999999999999</v>
      </c>
      <c r="G19" s="2">
        <v>153.4</v>
      </c>
      <c r="H19" s="2">
        <v>316</v>
      </c>
      <c r="I19" s="2">
        <f t="shared" si="0"/>
        <v>7256617.6799999997</v>
      </c>
      <c r="J19" s="2">
        <f t="shared" si="1"/>
        <v>4.8369642094745169E-4</v>
      </c>
      <c r="K19" s="4">
        <f t="shared" si="2"/>
        <v>30.195716470486566</v>
      </c>
      <c r="L19">
        <f t="shared" si="3"/>
        <v>3.9643162103999998</v>
      </c>
      <c r="M19">
        <f t="shared" si="4"/>
        <v>8.7373529277216004</v>
      </c>
      <c r="Q19">
        <f t="shared" si="5"/>
        <v>7.2566176799999998E-3</v>
      </c>
      <c r="R19">
        <f t="shared" si="6"/>
        <v>3.51</v>
      </c>
      <c r="S19">
        <f t="shared" si="7"/>
        <v>7.7312775330396475</v>
      </c>
      <c r="V19">
        <v>7.7753303964757707</v>
      </c>
      <c r="W19">
        <v>8.6932729277215994</v>
      </c>
    </row>
    <row r="20" spans="1:23" x14ac:dyDescent="0.25">
      <c r="A20">
        <v>10</v>
      </c>
      <c r="B20" s="2"/>
      <c r="C20" s="2" t="s">
        <v>48</v>
      </c>
      <c r="D20" s="2">
        <v>3170</v>
      </c>
      <c r="E20" s="2">
        <v>3500</v>
      </c>
      <c r="F20" s="2">
        <v>151</v>
      </c>
      <c r="G20" s="2">
        <v>154.30000000000001</v>
      </c>
      <c r="H20" s="2">
        <v>312</v>
      </c>
      <c r="I20" s="2">
        <f t="shared" si="0"/>
        <v>7269381.6000000006</v>
      </c>
      <c r="J20" s="2">
        <f t="shared" si="1"/>
        <v>4.814714913301566E-4</v>
      </c>
      <c r="K20" s="4">
        <f t="shared" si="2"/>
        <v>30.056820789267686</v>
      </c>
      <c r="L20">
        <f t="shared" si="3"/>
        <v>3.9874630480000004</v>
      </c>
      <c r="M20">
        <f t="shared" si="4"/>
        <v>8.7883685577920012</v>
      </c>
      <c r="Q20">
        <f t="shared" si="5"/>
        <v>7.2693816000000003E-3</v>
      </c>
      <c r="R20">
        <f t="shared" si="6"/>
        <v>3.5</v>
      </c>
      <c r="S20">
        <f t="shared" si="7"/>
        <v>7.7092511013215859</v>
      </c>
    </row>
    <row r="21" spans="1:23" x14ac:dyDescent="0.25">
      <c r="B21" s="2"/>
      <c r="C21" s="2"/>
      <c r="D21" s="2"/>
      <c r="E21" s="2"/>
      <c r="F21" s="2"/>
      <c r="G21" s="2"/>
      <c r="H21" s="2"/>
      <c r="I21" s="2"/>
      <c r="J21" s="2"/>
      <c r="K21" s="4"/>
      <c r="L21">
        <f t="shared" si="3"/>
        <v>0</v>
      </c>
      <c r="M21">
        <f t="shared" si="4"/>
        <v>0</v>
      </c>
      <c r="Q21">
        <f t="shared" si="5"/>
        <v>0</v>
      </c>
      <c r="R21">
        <f t="shared" si="6"/>
        <v>0</v>
      </c>
      <c r="S21">
        <f t="shared" si="7"/>
        <v>0</v>
      </c>
      <c r="V21">
        <v>0</v>
      </c>
      <c r="W21">
        <v>0</v>
      </c>
    </row>
    <row r="22" spans="1:23" x14ac:dyDescent="0.25">
      <c r="A22">
        <v>11</v>
      </c>
      <c r="B22" s="2"/>
      <c r="C22" s="2" t="s">
        <v>49</v>
      </c>
      <c r="D22" s="2">
        <v>5030</v>
      </c>
      <c r="E22" s="2">
        <v>2650</v>
      </c>
      <c r="F22" s="2">
        <v>116.4</v>
      </c>
      <c r="G22" s="2">
        <v>151.1</v>
      </c>
      <c r="H22" s="2">
        <v>289</v>
      </c>
      <c r="I22" s="2">
        <f t="shared" si="0"/>
        <v>5082943.5600000005</v>
      </c>
      <c r="J22" s="2">
        <f t="shared" si="1"/>
        <v>5.2135145092974426E-4</v>
      </c>
      <c r="K22" s="4">
        <f t="shared" si="2"/>
        <v>32.546407027191144</v>
      </c>
      <c r="L22">
        <f t="shared" si="3"/>
        <v>2.5854318668000009</v>
      </c>
      <c r="M22">
        <f t="shared" si="4"/>
        <v>5.6982918344272022</v>
      </c>
      <c r="Q22">
        <f t="shared" si="5"/>
        <v>5.0829435600000007E-3</v>
      </c>
      <c r="R22">
        <f t="shared" si="6"/>
        <v>2.65</v>
      </c>
      <c r="S22">
        <f t="shared" si="7"/>
        <v>5.8370044052863435</v>
      </c>
      <c r="V22">
        <v>5.8810572687224667</v>
      </c>
      <c r="W22">
        <v>5.6542118344272021</v>
      </c>
    </row>
    <row r="23" spans="1:23" x14ac:dyDescent="0.25">
      <c r="A23">
        <v>12</v>
      </c>
      <c r="B23" s="2"/>
      <c r="C23" s="2" t="s">
        <v>50</v>
      </c>
      <c r="D23" s="2">
        <v>5030</v>
      </c>
      <c r="E23" s="2">
        <v>2885</v>
      </c>
      <c r="F23" s="2">
        <v>117</v>
      </c>
      <c r="G23" s="2">
        <v>155.80000000000001</v>
      </c>
      <c r="H23" s="2">
        <v>311</v>
      </c>
      <c r="I23" s="2">
        <f t="shared" si="0"/>
        <v>5669094.6000000006</v>
      </c>
      <c r="J23" s="2">
        <f t="shared" si="1"/>
        <v>5.0889960453297071E-4</v>
      </c>
      <c r="K23" s="4">
        <f t="shared" si="2"/>
        <v>31.769075612179762</v>
      </c>
      <c r="L23">
        <f t="shared" si="3"/>
        <v>2.9541674380000007</v>
      </c>
      <c r="M23">
        <f t="shared" si="4"/>
        <v>6.5109850333520018</v>
      </c>
      <c r="Q23">
        <f t="shared" si="5"/>
        <v>5.6690946000000006E-3</v>
      </c>
      <c r="R23">
        <f t="shared" si="6"/>
        <v>2.8849999999999998</v>
      </c>
      <c r="S23">
        <f t="shared" si="7"/>
        <v>6.3546255506607929</v>
      </c>
      <c r="V23">
        <v>6.3876651982378858</v>
      </c>
      <c r="W23">
        <v>6.477925033352002</v>
      </c>
    </row>
    <row r="24" spans="1:23" x14ac:dyDescent="0.25">
      <c r="A24">
        <v>13</v>
      </c>
      <c r="B24" s="2"/>
      <c r="C24" s="2" t="s">
        <v>51</v>
      </c>
      <c r="D24" s="2">
        <v>6100</v>
      </c>
      <c r="E24" s="2">
        <v>2435</v>
      </c>
      <c r="F24" s="2">
        <v>105.6</v>
      </c>
      <c r="G24" s="2">
        <v>134.80000000000001</v>
      </c>
      <c r="H24" s="2">
        <v>306</v>
      </c>
      <c r="I24" s="2">
        <f t="shared" si="0"/>
        <v>4355873.28</v>
      </c>
      <c r="J24" s="2">
        <f t="shared" si="1"/>
        <v>5.5901534399090689E-4</v>
      </c>
      <c r="K24" s="4">
        <f t="shared" si="2"/>
        <v>34.897650879320345</v>
      </c>
      <c r="L24">
        <f t="shared" si="3"/>
        <v>2.0515494784000006</v>
      </c>
      <c r="M24">
        <f t="shared" si="4"/>
        <v>4.5216150503936019</v>
      </c>
      <c r="Q24">
        <f t="shared" si="5"/>
        <v>4.3558732800000003E-3</v>
      </c>
      <c r="R24">
        <f t="shared" si="6"/>
        <v>2.4350000000000001</v>
      </c>
      <c r="S24">
        <f t="shared" si="7"/>
        <v>5.3634361233480172</v>
      </c>
      <c r="V24">
        <v>5.4074889867841414</v>
      </c>
      <c r="W24">
        <v>4.4775350503936018</v>
      </c>
    </row>
    <row r="25" spans="1:23" x14ac:dyDescent="0.25">
      <c r="A25">
        <v>14</v>
      </c>
      <c r="B25" s="2"/>
      <c r="C25" s="2" t="s">
        <v>52</v>
      </c>
      <c r="D25" s="2" t="s">
        <v>53</v>
      </c>
      <c r="E25" s="2">
        <v>3115</v>
      </c>
      <c r="F25" s="2">
        <v>109.7</v>
      </c>
      <c r="G25" s="2">
        <v>160.4</v>
      </c>
      <c r="H25" s="2">
        <v>307</v>
      </c>
      <c r="I25" s="2">
        <f t="shared" si="0"/>
        <v>5401935.1600000001</v>
      </c>
      <c r="J25" s="2">
        <f t="shared" si="1"/>
        <v>5.7664520356812273E-4</v>
      </c>
      <c r="K25" s="4">
        <f t="shared" si="2"/>
        <v>35.998230123147195</v>
      </c>
      <c r="L25">
        <f t="shared" si="3"/>
        <v>2.4489932147999998</v>
      </c>
      <c r="M25">
        <f t="shared" si="4"/>
        <v>5.3975810454191997</v>
      </c>
      <c r="Q25">
        <f t="shared" si="5"/>
        <v>5.4019351600000003E-3</v>
      </c>
      <c r="R25">
        <f t="shared" si="6"/>
        <v>3.1150000000000002</v>
      </c>
      <c r="S25">
        <f t="shared" si="7"/>
        <v>6.8612334801762112</v>
      </c>
      <c r="V25">
        <v>6.8612334801762112</v>
      </c>
      <c r="W25">
        <v>5.3975810454191997</v>
      </c>
    </row>
    <row r="26" spans="1:23" x14ac:dyDescent="0.25">
      <c r="B26" s="2"/>
      <c r="C26" s="2"/>
      <c r="D26" s="2"/>
      <c r="E26" s="2"/>
      <c r="F26" s="2"/>
      <c r="G26" s="2"/>
      <c r="H26" s="2"/>
      <c r="I26" s="2"/>
      <c r="J26" s="2"/>
      <c r="K26" s="4"/>
      <c r="L26">
        <f t="shared" si="3"/>
        <v>0</v>
      </c>
      <c r="M26">
        <f t="shared" si="4"/>
        <v>0</v>
      </c>
      <c r="Q26">
        <f t="shared" si="5"/>
        <v>0</v>
      </c>
      <c r="R26">
        <f t="shared" si="6"/>
        <v>0</v>
      </c>
      <c r="S26">
        <f t="shared" si="7"/>
        <v>0</v>
      </c>
      <c r="V26">
        <v>0</v>
      </c>
      <c r="W26">
        <v>0</v>
      </c>
    </row>
    <row r="27" spans="1:23" x14ac:dyDescent="0.25">
      <c r="A27">
        <v>15</v>
      </c>
      <c r="B27" s="2"/>
      <c r="C27" s="2" t="s">
        <v>54</v>
      </c>
      <c r="D27" s="2" t="s">
        <v>53</v>
      </c>
      <c r="E27" s="2">
        <v>2875</v>
      </c>
      <c r="F27" s="2">
        <v>107.3</v>
      </c>
      <c r="G27" s="2">
        <v>157.80000000000001</v>
      </c>
      <c r="H27" s="2">
        <v>310</v>
      </c>
      <c r="I27" s="2">
        <f t="shared" si="0"/>
        <v>5248901.4000000004</v>
      </c>
      <c r="J27" s="2">
        <f t="shared" si="1"/>
        <v>5.4773366480079049E-4</v>
      </c>
      <c r="K27" s="4">
        <f t="shared" si="2"/>
        <v>34.193369492518947</v>
      </c>
      <c r="L27">
        <f t="shared" si="3"/>
        <v>2.5313684420000007</v>
      </c>
      <c r="M27">
        <f t="shared" si="4"/>
        <v>5.579136046168002</v>
      </c>
      <c r="Q27">
        <f t="shared" si="5"/>
        <v>5.2489014000000004E-3</v>
      </c>
      <c r="R27">
        <f t="shared" si="6"/>
        <v>2.875</v>
      </c>
      <c r="S27">
        <f t="shared" si="7"/>
        <v>6.3325991189427313</v>
      </c>
      <c r="V27">
        <v>6.3656387665198242</v>
      </c>
      <c r="W27">
        <v>5.5460760461680012</v>
      </c>
    </row>
    <row r="28" spans="1:23" x14ac:dyDescent="0.25">
      <c r="A28">
        <v>16</v>
      </c>
      <c r="B28" s="2"/>
      <c r="C28" s="2" t="s">
        <v>55</v>
      </c>
      <c r="D28" s="2" t="s">
        <v>53</v>
      </c>
      <c r="E28" s="2">
        <v>2830</v>
      </c>
      <c r="F28" s="2">
        <v>109.5</v>
      </c>
      <c r="G28" s="2">
        <v>151.6</v>
      </c>
      <c r="H28" s="2">
        <v>308</v>
      </c>
      <c r="I28" s="2">
        <f t="shared" si="0"/>
        <v>5112861.6000000006</v>
      </c>
      <c r="J28" s="2">
        <f t="shared" si="1"/>
        <v>5.5350608355993832E-4</v>
      </c>
      <c r="K28" s="4">
        <f t="shared" si="2"/>
        <v>34.553724278396267</v>
      </c>
      <c r="L28">
        <f t="shared" si="3"/>
        <v>2.4362474480000005</v>
      </c>
      <c r="M28">
        <f t="shared" si="4"/>
        <v>5.3694893753920017</v>
      </c>
      <c r="Q28">
        <f t="shared" si="5"/>
        <v>5.1128616000000009E-3</v>
      </c>
      <c r="R28">
        <f t="shared" si="6"/>
        <v>2.83</v>
      </c>
      <c r="S28">
        <f t="shared" si="7"/>
        <v>6.2334801762114536</v>
      </c>
      <c r="V28">
        <v>6.2775330396475768</v>
      </c>
      <c r="W28">
        <v>5.3254093753920015</v>
      </c>
    </row>
    <row r="29" spans="1:23" x14ac:dyDescent="0.25">
      <c r="B29" s="2" t="s">
        <v>45</v>
      </c>
      <c r="C29" s="2">
        <v>1700</v>
      </c>
      <c r="L29">
        <f t="shared" si="3"/>
        <v>0</v>
      </c>
      <c r="M29">
        <f t="shared" si="4"/>
        <v>0</v>
      </c>
      <c r="Q29">
        <f t="shared" si="5"/>
        <v>0</v>
      </c>
      <c r="R29">
        <f t="shared" si="6"/>
        <v>0</v>
      </c>
      <c r="S29">
        <f t="shared" si="7"/>
        <v>0</v>
      </c>
    </row>
    <row r="30" spans="1:23" x14ac:dyDescent="0.25">
      <c r="L30">
        <f t="shared" si="3"/>
        <v>0</v>
      </c>
      <c r="M30">
        <f t="shared" si="4"/>
        <v>0</v>
      </c>
      <c r="Q30">
        <f t="shared" si="5"/>
        <v>0</v>
      </c>
      <c r="R30">
        <f t="shared" si="6"/>
        <v>0</v>
      </c>
      <c r="S30">
        <f t="shared" si="7"/>
        <v>0</v>
      </c>
      <c r="V30">
        <f>SUM(V10:V29)</f>
        <v>95.627753303964766</v>
      </c>
      <c r="W30">
        <f>SUM(W10:W29)</f>
        <v>74.144986150681277</v>
      </c>
    </row>
    <row r="31" spans="1:23" x14ac:dyDescent="0.25">
      <c r="L31">
        <f t="shared" si="3"/>
        <v>0</v>
      </c>
      <c r="M31">
        <f t="shared" si="4"/>
        <v>0</v>
      </c>
      <c r="Q31">
        <f t="shared" si="5"/>
        <v>0</v>
      </c>
      <c r="R31">
        <f t="shared" si="6"/>
        <v>0</v>
      </c>
      <c r="S31">
        <f t="shared" si="7"/>
        <v>0</v>
      </c>
    </row>
    <row r="32" spans="1:23" x14ac:dyDescent="0.25">
      <c r="B32" t="s">
        <v>65</v>
      </c>
      <c r="L32">
        <f t="shared" si="3"/>
        <v>0</v>
      </c>
      <c r="M32">
        <f t="shared" si="4"/>
        <v>0</v>
      </c>
      <c r="Q32">
        <f t="shared" si="5"/>
        <v>0</v>
      </c>
      <c r="R32">
        <f t="shared" si="6"/>
        <v>0</v>
      </c>
      <c r="S32">
        <f t="shared" si="7"/>
        <v>0</v>
      </c>
    </row>
    <row r="33" spans="1:21" x14ac:dyDescent="0.25">
      <c r="A33">
        <v>17</v>
      </c>
      <c r="C33" t="s">
        <v>66</v>
      </c>
      <c r="E33">
        <v>3705</v>
      </c>
      <c r="I33">
        <v>7475424</v>
      </c>
      <c r="K33" s="3">
        <v>30.9</v>
      </c>
      <c r="L33">
        <f t="shared" si="3"/>
        <v>3.9946867199999998</v>
      </c>
      <c r="M33">
        <f t="shared" si="4"/>
        <v>8.8042895308800002</v>
      </c>
      <c r="Q33">
        <f t="shared" si="5"/>
        <v>7.4754239999999996E-3</v>
      </c>
      <c r="R33">
        <f t="shared" si="6"/>
        <v>3.7050000000000001</v>
      </c>
      <c r="S33">
        <f t="shared" si="7"/>
        <v>8.1607929515418505</v>
      </c>
      <c r="T33">
        <v>0.26400000000000001</v>
      </c>
      <c r="U33">
        <f>+T33*28316000</f>
        <v>7475424</v>
      </c>
    </row>
    <row r="34" spans="1:21" x14ac:dyDescent="0.25">
      <c r="A34">
        <v>18</v>
      </c>
      <c r="C34" t="s">
        <v>67</v>
      </c>
      <c r="E34">
        <v>3135</v>
      </c>
      <c r="I34">
        <v>6909104</v>
      </c>
      <c r="K34" s="3">
        <v>28.3</v>
      </c>
      <c r="L34">
        <f t="shared" si="3"/>
        <v>3.9813771200000003</v>
      </c>
      <c r="M34">
        <f t="shared" si="4"/>
        <v>8.7749551724800021</v>
      </c>
      <c r="Q34">
        <f t="shared" si="5"/>
        <v>6.9091040000000001E-3</v>
      </c>
      <c r="R34">
        <f t="shared" si="6"/>
        <v>3.1349999999999998</v>
      </c>
      <c r="S34">
        <f t="shared" si="7"/>
        <v>6.9052863436123344</v>
      </c>
      <c r="T34">
        <v>0.24399999999999999</v>
      </c>
      <c r="U34">
        <f t="shared" ref="U34:U40" si="8">+T34*28316000</f>
        <v>6909104</v>
      </c>
    </row>
    <row r="35" spans="1:21" x14ac:dyDescent="0.25">
      <c r="A35">
        <v>19</v>
      </c>
      <c r="C35" t="s">
        <v>68</v>
      </c>
      <c r="E35">
        <v>4055</v>
      </c>
      <c r="I35">
        <v>7447108</v>
      </c>
      <c r="K35" s="3">
        <v>34</v>
      </c>
      <c r="L35">
        <f t="shared" si="3"/>
        <v>3.6155212400000005</v>
      </c>
      <c r="M35">
        <f t="shared" si="4"/>
        <v>7.9686088129600021</v>
      </c>
      <c r="Q35">
        <f t="shared" si="5"/>
        <v>7.447108E-3</v>
      </c>
      <c r="R35">
        <f t="shared" si="6"/>
        <v>4.0549999999999997</v>
      </c>
      <c r="S35">
        <f t="shared" si="7"/>
        <v>8.9317180616740082</v>
      </c>
      <c r="T35">
        <v>0.26300000000000001</v>
      </c>
      <c r="U35">
        <f t="shared" si="8"/>
        <v>7447108</v>
      </c>
    </row>
    <row r="36" spans="1:21" x14ac:dyDescent="0.25">
      <c r="A36">
        <v>20</v>
      </c>
      <c r="C36" t="s">
        <v>69</v>
      </c>
      <c r="E36">
        <v>3500</v>
      </c>
      <c r="I36">
        <v>6965736</v>
      </c>
      <c r="K36" s="3">
        <v>31.3</v>
      </c>
      <c r="L36">
        <f t="shared" si="3"/>
        <v>3.6747080800000003</v>
      </c>
      <c r="M36">
        <f t="shared" si="4"/>
        <v>8.0990566083200015</v>
      </c>
      <c r="Q36">
        <f t="shared" si="5"/>
        <v>6.9657360000000001E-3</v>
      </c>
      <c r="R36">
        <f t="shared" si="6"/>
        <v>3.5</v>
      </c>
      <c r="S36">
        <f t="shared" si="7"/>
        <v>7.7092511013215859</v>
      </c>
      <c r="T36">
        <v>0.246</v>
      </c>
      <c r="U36">
        <f t="shared" si="8"/>
        <v>6965736</v>
      </c>
    </row>
    <row r="37" spans="1:21" x14ac:dyDescent="0.25">
      <c r="A37">
        <v>21</v>
      </c>
      <c r="C37" t="s">
        <v>70</v>
      </c>
      <c r="E37">
        <v>4300</v>
      </c>
      <c r="I37">
        <v>7503740</v>
      </c>
      <c r="K37" s="3">
        <v>35.799999999999997</v>
      </c>
      <c r="L37">
        <f t="shared" si="3"/>
        <v>3.4288522000000006</v>
      </c>
      <c r="M37">
        <f t="shared" si="4"/>
        <v>7.5571902488000022</v>
      </c>
      <c r="Q37">
        <f t="shared" si="5"/>
        <v>7.5037400000000001E-3</v>
      </c>
      <c r="R37">
        <f t="shared" si="6"/>
        <v>4.3</v>
      </c>
      <c r="S37">
        <f t="shared" si="7"/>
        <v>9.4713656387665193</v>
      </c>
      <c r="T37">
        <v>0.26500000000000001</v>
      </c>
      <c r="U37">
        <f t="shared" si="8"/>
        <v>7503740</v>
      </c>
    </row>
    <row r="38" spans="1:21" x14ac:dyDescent="0.25">
      <c r="A38">
        <v>22</v>
      </c>
      <c r="C38" t="s">
        <v>71</v>
      </c>
      <c r="E38">
        <v>3705</v>
      </c>
      <c r="I38">
        <v>6994052</v>
      </c>
      <c r="K38" s="3">
        <v>33</v>
      </c>
      <c r="L38">
        <f t="shared" si="3"/>
        <v>3.4988735599999998</v>
      </c>
      <c r="M38">
        <f t="shared" si="4"/>
        <v>7.7115173262400001</v>
      </c>
      <c r="Q38">
        <f t="shared" si="5"/>
        <v>6.9940519999999997E-3</v>
      </c>
      <c r="R38">
        <f t="shared" si="6"/>
        <v>3.7050000000000001</v>
      </c>
      <c r="S38">
        <f t="shared" si="7"/>
        <v>8.1607929515418505</v>
      </c>
      <c r="T38">
        <v>0.247</v>
      </c>
      <c r="U38">
        <f t="shared" si="8"/>
        <v>6994052</v>
      </c>
    </row>
    <row r="39" spans="1:21" x14ac:dyDescent="0.25">
      <c r="A39">
        <v>23</v>
      </c>
      <c r="C39" t="s">
        <v>72</v>
      </c>
      <c r="E39">
        <v>4255</v>
      </c>
      <c r="I39">
        <v>7277212</v>
      </c>
      <c r="K39" s="3">
        <v>36.5</v>
      </c>
      <c r="L39">
        <f t="shared" si="3"/>
        <v>3.2405283599999999</v>
      </c>
      <c r="M39">
        <f t="shared" si="4"/>
        <v>7.14212450544</v>
      </c>
      <c r="Q39">
        <f t="shared" si="5"/>
        <v>7.2772119999999999E-3</v>
      </c>
      <c r="R39">
        <f t="shared" si="6"/>
        <v>4.2549999999999999</v>
      </c>
      <c r="S39">
        <f t="shared" si="7"/>
        <v>9.3722466960352424</v>
      </c>
      <c r="T39">
        <v>0.25700000000000001</v>
      </c>
      <c r="U39">
        <f t="shared" si="8"/>
        <v>7277212</v>
      </c>
    </row>
    <row r="40" spans="1:21" x14ac:dyDescent="0.25">
      <c r="A40">
        <v>24</v>
      </c>
      <c r="C40" t="s">
        <v>73</v>
      </c>
      <c r="E40">
        <v>3860</v>
      </c>
      <c r="I40">
        <v>6965736</v>
      </c>
      <c r="K40" s="3">
        <v>34.5</v>
      </c>
      <c r="L40">
        <f t="shared" si="3"/>
        <v>3.3147080800000004</v>
      </c>
      <c r="M40">
        <f t="shared" si="4"/>
        <v>7.3056166083200011</v>
      </c>
      <c r="Q40">
        <f t="shared" si="5"/>
        <v>6.9657360000000001E-3</v>
      </c>
      <c r="R40">
        <f t="shared" si="6"/>
        <v>3.86</v>
      </c>
      <c r="S40">
        <f t="shared" si="7"/>
        <v>8.5022026431718061</v>
      </c>
      <c r="T40">
        <v>0.246</v>
      </c>
      <c r="U40">
        <f t="shared" si="8"/>
        <v>6965736</v>
      </c>
    </row>
    <row r="41" spans="1:21" x14ac:dyDescent="0.25">
      <c r="L41">
        <f t="shared" si="3"/>
        <v>0</v>
      </c>
      <c r="M41">
        <f t="shared" si="4"/>
        <v>0</v>
      </c>
      <c r="Q41">
        <f t="shared" si="5"/>
        <v>0</v>
      </c>
      <c r="R41">
        <f t="shared" si="6"/>
        <v>0</v>
      </c>
      <c r="S41">
        <f t="shared" si="7"/>
        <v>0</v>
      </c>
    </row>
    <row r="42" spans="1:21" x14ac:dyDescent="0.25">
      <c r="L42">
        <f t="shared" si="3"/>
        <v>0</v>
      </c>
      <c r="M42">
        <f t="shared" si="4"/>
        <v>0</v>
      </c>
      <c r="Q42">
        <f t="shared" si="5"/>
        <v>0</v>
      </c>
      <c r="R42">
        <f t="shared" si="6"/>
        <v>0</v>
      </c>
      <c r="S42">
        <f t="shared" si="7"/>
        <v>0</v>
      </c>
    </row>
    <row r="43" spans="1:21" x14ac:dyDescent="0.25">
      <c r="L43">
        <f t="shared" si="3"/>
        <v>0</v>
      </c>
      <c r="M43">
        <f t="shared" si="4"/>
        <v>0</v>
      </c>
      <c r="Q43">
        <f t="shared" si="5"/>
        <v>0</v>
      </c>
      <c r="R43">
        <f t="shared" si="6"/>
        <v>0</v>
      </c>
      <c r="S43">
        <f t="shared" si="7"/>
        <v>0</v>
      </c>
    </row>
    <row r="44" spans="1:21" x14ac:dyDescent="0.25">
      <c r="B44" t="s">
        <v>74</v>
      </c>
      <c r="L44">
        <f t="shared" si="3"/>
        <v>0</v>
      </c>
      <c r="M44">
        <f t="shared" si="4"/>
        <v>0</v>
      </c>
      <c r="Q44">
        <f t="shared" si="5"/>
        <v>0</v>
      </c>
      <c r="R44">
        <f t="shared" si="6"/>
        <v>0</v>
      </c>
      <c r="S44">
        <f t="shared" si="7"/>
        <v>0</v>
      </c>
    </row>
    <row r="45" spans="1:21" x14ac:dyDescent="0.25">
      <c r="L45">
        <f t="shared" si="3"/>
        <v>0</v>
      </c>
      <c r="M45">
        <f t="shared" si="4"/>
        <v>0</v>
      </c>
      <c r="Q45">
        <f t="shared" si="5"/>
        <v>0</v>
      </c>
      <c r="R45">
        <f t="shared" si="6"/>
        <v>0</v>
      </c>
      <c r="S45">
        <f t="shared" si="7"/>
        <v>0</v>
      </c>
    </row>
    <row r="46" spans="1:21" x14ac:dyDescent="0.25">
      <c r="A46">
        <v>25</v>
      </c>
      <c r="B46">
        <v>1</v>
      </c>
      <c r="E46">
        <v>5395</v>
      </c>
      <c r="F46">
        <v>155</v>
      </c>
      <c r="G46">
        <v>158</v>
      </c>
      <c r="H46">
        <v>315</v>
      </c>
      <c r="I46" s="2">
        <f t="shared" ref="I46:I52" si="9">+F46*G46*H46</f>
        <v>7714350</v>
      </c>
      <c r="J46" s="2">
        <f t="shared" ref="J46:J52" si="10">+E46/I46</f>
        <v>6.9934602396831875E-4</v>
      </c>
      <c r="K46" s="4">
        <f t="shared" ref="K46:K52" si="11">+J46*62427</f>
        <v>43.658074238270238</v>
      </c>
      <c r="L46">
        <f t="shared" si="3"/>
        <v>2.5507805000000001</v>
      </c>
      <c r="M46">
        <f t="shared" si="4"/>
        <v>5.6219202220000009</v>
      </c>
      <c r="Q46">
        <f t="shared" si="5"/>
        <v>7.71435E-3</v>
      </c>
      <c r="R46">
        <f t="shared" si="6"/>
        <v>5.3949999999999996</v>
      </c>
      <c r="S46">
        <f t="shared" si="7"/>
        <v>11.883259911894273</v>
      </c>
    </row>
    <row r="47" spans="1:21" x14ac:dyDescent="0.25">
      <c r="A47">
        <v>26</v>
      </c>
      <c r="B47">
        <v>2</v>
      </c>
      <c r="E47">
        <v>4735</v>
      </c>
      <c r="F47">
        <v>153</v>
      </c>
      <c r="G47">
        <v>154</v>
      </c>
      <c r="H47">
        <v>309</v>
      </c>
      <c r="I47" s="2">
        <f t="shared" si="9"/>
        <v>7280658</v>
      </c>
      <c r="J47" s="2">
        <f t="shared" si="10"/>
        <v>6.5035330597866287E-4</v>
      </c>
      <c r="K47" s="4">
        <f t="shared" si="11"/>
        <v>40.599605832329985</v>
      </c>
      <c r="L47">
        <f t="shared" si="3"/>
        <v>2.7640777399999994</v>
      </c>
      <c r="M47">
        <f t="shared" si="4"/>
        <v>6.0920273389599995</v>
      </c>
      <c r="Q47">
        <f t="shared" si="5"/>
        <v>7.2806579999999997E-3</v>
      </c>
      <c r="R47">
        <f t="shared" si="6"/>
        <v>4.7350000000000003</v>
      </c>
      <c r="S47">
        <f t="shared" si="7"/>
        <v>10.429515418502202</v>
      </c>
    </row>
    <row r="48" spans="1:21" x14ac:dyDescent="0.25">
      <c r="A48">
        <v>27</v>
      </c>
      <c r="B48">
        <v>3</v>
      </c>
      <c r="E48">
        <v>4985</v>
      </c>
      <c r="F48">
        <v>157</v>
      </c>
      <c r="G48">
        <v>155</v>
      </c>
      <c r="H48">
        <v>310</v>
      </c>
      <c r="I48" s="2">
        <f t="shared" si="9"/>
        <v>7543850</v>
      </c>
      <c r="J48" s="2">
        <f t="shared" si="10"/>
        <v>6.6080317079475329E-4</v>
      </c>
      <c r="K48" s="4">
        <f t="shared" si="11"/>
        <v>41.251959543204066</v>
      </c>
      <c r="L48">
        <f t="shared" si="3"/>
        <v>2.7851654999999997</v>
      </c>
      <c r="M48">
        <f t="shared" si="4"/>
        <v>6.1385047620000002</v>
      </c>
      <c r="Q48">
        <f t="shared" si="5"/>
        <v>7.5438500000000004E-3</v>
      </c>
      <c r="R48">
        <f t="shared" si="6"/>
        <v>4.9850000000000003</v>
      </c>
      <c r="S48">
        <f t="shared" si="7"/>
        <v>10.980176211453745</v>
      </c>
    </row>
    <row r="49" spans="1:19" x14ac:dyDescent="0.25">
      <c r="A49">
        <v>28</v>
      </c>
      <c r="B49">
        <v>4</v>
      </c>
      <c r="E49">
        <v>4760</v>
      </c>
      <c r="F49">
        <v>152</v>
      </c>
      <c r="G49">
        <v>153</v>
      </c>
      <c r="H49">
        <v>309</v>
      </c>
      <c r="I49" s="2">
        <f t="shared" si="9"/>
        <v>7186104</v>
      </c>
      <c r="J49" s="2">
        <f t="shared" si="10"/>
        <v>6.6238952289028933E-4</v>
      </c>
      <c r="K49" s="4">
        <f t="shared" si="11"/>
        <v>41.350990745472089</v>
      </c>
      <c r="L49">
        <f t="shared" si="3"/>
        <v>2.6416871199999994</v>
      </c>
      <c r="M49">
        <f t="shared" si="4"/>
        <v>5.8222784124799993</v>
      </c>
      <c r="Q49">
        <f t="shared" si="5"/>
        <v>7.1861039999999996E-3</v>
      </c>
      <c r="R49">
        <f t="shared" si="6"/>
        <v>4.76</v>
      </c>
      <c r="S49">
        <f t="shared" si="7"/>
        <v>10.484581497797357</v>
      </c>
    </row>
    <row r="50" spans="1:19" x14ac:dyDescent="0.25">
      <c r="A50">
        <v>29</v>
      </c>
      <c r="B50">
        <v>5</v>
      </c>
      <c r="E50">
        <v>4125</v>
      </c>
      <c r="F50">
        <v>152</v>
      </c>
      <c r="G50">
        <v>152</v>
      </c>
      <c r="H50">
        <v>309</v>
      </c>
      <c r="I50" s="2">
        <f t="shared" si="9"/>
        <v>7139136</v>
      </c>
      <c r="J50" s="2">
        <f t="shared" si="10"/>
        <v>5.7780101121480249E-4</v>
      </c>
      <c r="K50" s="4">
        <f t="shared" si="11"/>
        <v>36.070383727106474</v>
      </c>
      <c r="L50">
        <f t="shared" si="3"/>
        <v>3.22831008</v>
      </c>
      <c r="M50">
        <f t="shared" si="4"/>
        <v>7.1151954163200006</v>
      </c>
      <c r="Q50">
        <f t="shared" si="5"/>
        <v>7.1391359999999999E-3</v>
      </c>
      <c r="R50">
        <f t="shared" si="6"/>
        <v>4.125</v>
      </c>
      <c r="S50">
        <f t="shared" si="7"/>
        <v>9.0859030837004404</v>
      </c>
    </row>
    <row r="51" spans="1:19" x14ac:dyDescent="0.25">
      <c r="A51">
        <v>30</v>
      </c>
      <c r="B51">
        <v>6</v>
      </c>
      <c r="E51">
        <v>4635</v>
      </c>
      <c r="F51">
        <v>153</v>
      </c>
      <c r="G51">
        <v>152</v>
      </c>
      <c r="H51">
        <v>310</v>
      </c>
      <c r="I51" s="2">
        <f t="shared" si="9"/>
        <v>7209360</v>
      </c>
      <c r="J51" s="2">
        <f t="shared" si="10"/>
        <v>6.4291421152501752E-4</v>
      </c>
      <c r="K51" s="4">
        <f t="shared" si="11"/>
        <v>40.135205482872266</v>
      </c>
      <c r="L51">
        <f t="shared" si="3"/>
        <v>2.7906408000000003</v>
      </c>
      <c r="M51">
        <f t="shared" si="4"/>
        <v>6.1505723232000014</v>
      </c>
      <c r="Q51">
        <f t="shared" si="5"/>
        <v>7.2093599999999997E-3</v>
      </c>
      <c r="R51">
        <f t="shared" si="6"/>
        <v>4.6349999999999998</v>
      </c>
      <c r="S51">
        <f t="shared" si="7"/>
        <v>10.209251101321586</v>
      </c>
    </row>
    <row r="52" spans="1:19" x14ac:dyDescent="0.25">
      <c r="A52">
        <v>31</v>
      </c>
      <c r="B52">
        <v>7</v>
      </c>
      <c r="E52">
        <v>1665</v>
      </c>
      <c r="F52">
        <v>103</v>
      </c>
      <c r="G52">
        <v>101</v>
      </c>
      <c r="H52">
        <v>301</v>
      </c>
      <c r="I52" s="2">
        <f t="shared" si="9"/>
        <v>3131303</v>
      </c>
      <c r="J52" s="2">
        <f t="shared" si="10"/>
        <v>5.3172752684744974E-4</v>
      </c>
      <c r="K52" s="4">
        <f t="shared" si="11"/>
        <v>33.194154318505745</v>
      </c>
      <c r="L52">
        <f t="shared" si="3"/>
        <v>1.56024209</v>
      </c>
      <c r="M52">
        <f t="shared" si="4"/>
        <v>3.4387735663600005</v>
      </c>
      <c r="Q52">
        <f t="shared" si="5"/>
        <v>3.1313030000000002E-3</v>
      </c>
      <c r="R52">
        <f t="shared" si="6"/>
        <v>1.665</v>
      </c>
      <c r="S52">
        <f t="shared" si="7"/>
        <v>3.6674008810572687</v>
      </c>
    </row>
    <row r="55" spans="1:19" x14ac:dyDescent="0.25">
      <c r="D55" t="s">
        <v>75</v>
      </c>
      <c r="E55">
        <f>SUM(E10:E54)</f>
        <v>111000</v>
      </c>
      <c r="F55">
        <f>SUM(F10:F54)</f>
        <v>2929.3999999999996</v>
      </c>
    </row>
    <row r="56" spans="1:19" x14ac:dyDescent="0.25">
      <c r="D56" t="s">
        <v>76</v>
      </c>
      <c r="E56" s="8">
        <f>+E55/454</f>
        <v>244.49339207048459</v>
      </c>
      <c r="F56">
        <f>+F55/25.4</f>
        <v>115.33070866141732</v>
      </c>
      <c r="S56">
        <f>SUM(S10:S55)</f>
        <v>244.49339207048459</v>
      </c>
    </row>
    <row r="57" spans="1:19" x14ac:dyDescent="0.25">
      <c r="D57" t="s">
        <v>82</v>
      </c>
      <c r="E57" s="8">
        <f>+E56-163</f>
        <v>81.493392070484589</v>
      </c>
    </row>
    <row r="58" spans="1:19" x14ac:dyDescent="0.25">
      <c r="D58" t="s">
        <v>90</v>
      </c>
      <c r="E58" s="3">
        <v>195.2379073412333</v>
      </c>
      <c r="L58">
        <f>SUM(L10:L57)</f>
        <v>88.778442532320028</v>
      </c>
      <c r="M58">
        <f>SUM(M10:M57)</f>
        <v>195.66768734123332</v>
      </c>
    </row>
    <row r="60" spans="1:19" x14ac:dyDescent="0.25">
      <c r="D60" t="s">
        <v>91</v>
      </c>
      <c r="E60">
        <v>400</v>
      </c>
    </row>
    <row r="61" spans="1:19" x14ac:dyDescent="0.25">
      <c r="D61" t="s">
        <v>92</v>
      </c>
      <c r="E61" t="s">
        <v>93</v>
      </c>
    </row>
    <row r="63" spans="1:19" x14ac:dyDescent="0.25">
      <c r="D63" t="s">
        <v>96</v>
      </c>
      <c r="E63" s="3">
        <v>95.627753303964766</v>
      </c>
    </row>
    <row r="64" spans="1:19" x14ac:dyDescent="0.25">
      <c r="D64" t="s">
        <v>97</v>
      </c>
      <c r="E64" s="3">
        <v>74.144986150681277</v>
      </c>
    </row>
    <row r="66" spans="4:5" x14ac:dyDescent="0.25">
      <c r="D66" t="s">
        <v>98</v>
      </c>
      <c r="E66" s="3">
        <f>+E56-E63</f>
        <v>148.86563876651982</v>
      </c>
    </row>
    <row r="67" spans="4:5" x14ac:dyDescent="0.25">
      <c r="D67" t="s">
        <v>99</v>
      </c>
      <c r="E67" s="3">
        <f>+E58-E64</f>
        <v>121.09292119055202</v>
      </c>
    </row>
  </sheetData>
  <pageMargins left="0.7" right="0.7" top="0.75" bottom="0.75" header="0.3" footer="0.3"/>
  <pageSetup orientation="portrait" verticalDpi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Oct2015</vt:lpstr>
      <vt:lpstr>Oct2016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Brett</dc:creator>
  <cp:lastModifiedBy>meteor</cp:lastModifiedBy>
  <dcterms:created xsi:type="dcterms:W3CDTF">2016-10-27T18:16:31Z</dcterms:created>
  <dcterms:modified xsi:type="dcterms:W3CDTF">2016-11-08T19:50:36Z</dcterms:modified>
</cp:coreProperties>
</file>