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7795" windowHeight="17175" tabRatio="644"/>
  </bookViews>
  <sheets>
    <sheet name="Autonomous (video) Power Budget" sheetId="1" r:id="rId1"/>
    <sheet name="Autonomous (stills) Power Budge" sheetId="2" r:id="rId2"/>
  </sheets>
  <calcPr calcId="145621"/>
</workbook>
</file>

<file path=xl/calcChain.xml><?xml version="1.0" encoding="utf-8"?>
<calcChain xmlns="http://schemas.openxmlformats.org/spreadsheetml/2006/main">
  <c r="I15" i="2" l="1"/>
  <c r="H15" i="2"/>
  <c r="G15" i="2"/>
  <c r="D15" i="2"/>
  <c r="E11" i="2"/>
  <c r="E12" i="2" s="1"/>
  <c r="G11" i="2"/>
  <c r="I11" i="2"/>
  <c r="I10" i="2"/>
  <c r="I9" i="2"/>
  <c r="I8" i="2"/>
  <c r="D13" i="2"/>
  <c r="D12" i="2"/>
  <c r="G34" i="2"/>
  <c r="P30" i="2"/>
  <c r="G29" i="2"/>
  <c r="D17" i="2"/>
  <c r="D10" i="2"/>
  <c r="D9" i="2"/>
  <c r="E8" i="2"/>
  <c r="H8" i="2" s="1"/>
  <c r="D8" i="2"/>
  <c r="N7" i="2"/>
  <c r="Q7" i="2" s="1"/>
  <c r="G7" i="2"/>
  <c r="D7" i="2"/>
  <c r="H7" i="2" s="1"/>
  <c r="D7" i="1"/>
  <c r="H7" i="1" s="1"/>
  <c r="G7" i="1"/>
  <c r="N7" i="1"/>
  <c r="O7" i="1" s="1"/>
  <c r="Q7" i="1"/>
  <c r="D8" i="1"/>
  <c r="E8" i="1"/>
  <c r="G8" i="1" s="1"/>
  <c r="D9" i="1"/>
  <c r="E9" i="1"/>
  <c r="G9" i="1" s="1"/>
  <c r="D10" i="1"/>
  <c r="E10" i="1"/>
  <c r="E11" i="1" s="1"/>
  <c r="D16" i="1"/>
  <c r="G28" i="1"/>
  <c r="P29" i="1"/>
  <c r="G33" i="1"/>
  <c r="M26" i="2" l="1"/>
  <c r="H12" i="2"/>
  <c r="E13" i="2"/>
  <c r="G12" i="2"/>
  <c r="I12" i="2"/>
  <c r="H11" i="2"/>
  <c r="G8" i="2"/>
  <c r="E9" i="2"/>
  <c r="R7" i="1"/>
  <c r="S7" i="1" s="1"/>
  <c r="M25" i="1"/>
  <c r="G11" i="1"/>
  <c r="H11" i="1"/>
  <c r="H10" i="1"/>
  <c r="H9" i="1"/>
  <c r="H8" i="1"/>
  <c r="H16" i="1" s="1"/>
  <c r="G10" i="1"/>
  <c r="G16" i="1" s="1"/>
  <c r="O26" i="2" l="1"/>
  <c r="N26" i="2"/>
  <c r="E14" i="2"/>
  <c r="I13" i="2"/>
  <c r="H13" i="2"/>
  <c r="G13" i="2"/>
  <c r="H9" i="2"/>
  <c r="E10" i="2"/>
  <c r="G9" i="2"/>
  <c r="N30" i="2"/>
  <c r="O25" i="1"/>
  <c r="M29" i="1"/>
  <c r="N25" i="1"/>
  <c r="N29" i="1" s="1"/>
  <c r="H14" i="2" l="1"/>
  <c r="I14" i="2"/>
  <c r="I17" i="2" s="1"/>
  <c r="M30" i="2" s="1"/>
  <c r="O30" i="2" s="1"/>
  <c r="G14" i="2"/>
  <c r="H10" i="2"/>
  <c r="G10" i="2"/>
  <c r="O29" i="1"/>
  <c r="Q29" i="1" s="1"/>
  <c r="R29" i="1" s="1"/>
  <c r="S29" i="1" s="1"/>
  <c r="Q30" i="2" l="1"/>
  <c r="R30" i="2" s="1"/>
  <c r="S30" i="2" s="1"/>
  <c r="G17" i="2"/>
  <c r="H17" i="2"/>
</calcChain>
</file>

<file path=xl/sharedStrings.xml><?xml version="1.0" encoding="utf-8"?>
<sst xmlns="http://schemas.openxmlformats.org/spreadsheetml/2006/main" count="126" uniqueCount="64">
  <si>
    <t>The energy and dollar numbers in cells Q29, R29, and S29 reflect the duty cycle as entered in cells L7, M7 and P7. However, the 3G-ESP is operated at a much slower inteval, therefore, the total expected energy of the 3G-ESP is added as a lump sum.</t>
  </si>
  <si>
    <t>Watt Hr</t>
  </si>
  <si>
    <t>Watts</t>
  </si>
  <si>
    <t>Time (min)</t>
  </si>
  <si>
    <t># samples</t>
  </si>
  <si>
    <t>Total</t>
  </si>
  <si>
    <t>EK60</t>
  </si>
  <si>
    <t>Assay</t>
  </si>
  <si>
    <t>Sphere Cost</t>
  </si>
  <si>
    <t># Spheres</t>
  </si>
  <si>
    <t>Deployment WHrs</t>
  </si>
  <si>
    <t>Days</t>
  </si>
  <si>
    <t>Daily Whr</t>
  </si>
  <si>
    <t>Sleep WHrs</t>
  </si>
  <si>
    <t>Sample WHrs</t>
  </si>
  <si>
    <t>Archive</t>
  </si>
  <si>
    <t>Type</t>
  </si>
  <si>
    <t>3G-ESP</t>
  </si>
  <si>
    <t>% on / day</t>
  </si>
  <si>
    <t>Sleep (min)</t>
  </si>
  <si>
    <t>Sample time (min)</t>
  </si>
  <si>
    <t>Daily</t>
  </si>
  <si>
    <t>Totals</t>
  </si>
  <si>
    <t>Cost ($$)</t>
  </si>
  <si>
    <t>Capacity (WHrs)</t>
  </si>
  <si>
    <t>Diameter</t>
  </si>
  <si>
    <t>Lithium Primary Battery (glass) Spheres</t>
  </si>
  <si>
    <t>EK60 Echosounder</t>
  </si>
  <si>
    <t>Light</t>
  </si>
  <si>
    <t>Camera</t>
  </si>
  <si>
    <t>Hotel</t>
  </si>
  <si>
    <t>Total Duration</t>
  </si>
  <si>
    <t>Total Samples</t>
  </si>
  <si>
    <t>Sample/day</t>
  </si>
  <si>
    <t>Amp Hour</t>
  </si>
  <si>
    <t>Time (sec)</t>
  </si>
  <si>
    <t>Amps</t>
  </si>
  <si>
    <t>Volts</t>
  </si>
  <si>
    <t>hours</t>
  </si>
  <si>
    <t>min</t>
  </si>
  <si>
    <t>every X minutes</t>
  </si>
  <si>
    <t>Energy</t>
  </si>
  <si>
    <t>Power</t>
  </si>
  <si>
    <t>minutes</t>
  </si>
  <si>
    <t>samples</t>
  </si>
  <si>
    <t>Video Duration</t>
  </si>
  <si>
    <t>Video Freqiency</t>
  </si>
  <si>
    <t>minutes per day</t>
  </si>
  <si>
    <t>Duration per Day</t>
  </si>
  <si>
    <t>Image Freqiency</t>
  </si>
  <si>
    <t>Pictures/day</t>
  </si>
  <si>
    <t>Pics</t>
  </si>
  <si>
    <t>Total # of pictures</t>
  </si>
  <si>
    <t>On Time (sec)</t>
  </si>
  <si>
    <t>pH Probe</t>
  </si>
  <si>
    <t>O2 Sensor</t>
  </si>
  <si>
    <t>CTD</t>
  </si>
  <si>
    <t>ADCP</t>
  </si>
  <si>
    <t>On Time WHrs</t>
  </si>
  <si>
    <t>Energy while Sampling</t>
  </si>
  <si>
    <t>Power Relays</t>
  </si>
  <si>
    <t xml:space="preserve">The energy and dollar numbers in cells Q30, R30, and S30 reflect the duty cycle as entered in cells M7 and P7. </t>
  </si>
  <si>
    <t>Weight</t>
  </si>
  <si>
    <t>17 inches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</si>
</sst>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0.0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CC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6" xfId="0" applyFont="1" applyBorder="1"/>
    <xf numFmtId="0" fontId="0" fillId="0" borderId="6" xfId="0" applyBorder="1"/>
    <xf numFmtId="164" fontId="3" fillId="2" borderId="10" xfId="0" applyNumberFormat="1" applyFont="1" applyFill="1" applyBorder="1"/>
    <xf numFmtId="0" fontId="3" fillId="2" borderId="10" xfId="0" applyFont="1" applyFill="1" applyBorder="1" applyAlignment="1">
      <alignment horizontal="center"/>
    </xf>
    <xf numFmtId="1" fontId="2" fillId="2" borderId="10" xfId="0" applyNumberFormat="1" applyFont="1" applyFill="1" applyBorder="1"/>
    <xf numFmtId="0" fontId="0" fillId="0" borderId="11" xfId="0" applyBorder="1"/>
    <xf numFmtId="165" fontId="0" fillId="0" borderId="6" xfId="0" applyNumberFormat="1" applyBorder="1"/>
    <xf numFmtId="0" fontId="0" fillId="0" borderId="12" xfId="0" applyFill="1" applyBorder="1"/>
    <xf numFmtId="0" fontId="0" fillId="0" borderId="12" xfId="0" applyBorder="1"/>
    <xf numFmtId="0" fontId="2" fillId="0" borderId="0" xfId="0" applyFont="1"/>
    <xf numFmtId="2" fontId="0" fillId="0" borderId="0" xfId="0" applyNumberFormat="1"/>
    <xf numFmtId="165" fontId="2" fillId="0" borderId="6" xfId="0" applyNumberFormat="1" applyFont="1" applyBorder="1"/>
    <xf numFmtId="2" fontId="0" fillId="0" borderId="6" xfId="0" applyNumberFormat="1" applyBorder="1"/>
    <xf numFmtId="165" fontId="1" fillId="0" borderId="6" xfId="0" applyNumberFormat="1" applyFont="1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4" fillId="3" borderId="0" xfId="0" applyFont="1" applyFill="1" applyBorder="1"/>
    <xf numFmtId="0" fontId="0" fillId="0" borderId="15" xfId="0" applyBorder="1"/>
    <xf numFmtId="166" fontId="0" fillId="0" borderId="6" xfId="0" applyNumberFormat="1" applyBorder="1"/>
    <xf numFmtId="0" fontId="4" fillId="2" borderId="10" xfId="0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center"/>
    </xf>
    <xf numFmtId="0" fontId="0" fillId="0" borderId="6" xfId="0" applyFill="1" applyBorder="1"/>
    <xf numFmtId="0" fontId="2" fillId="0" borderId="6" xfId="0" applyFont="1" applyBorder="1" applyAlignment="1"/>
    <xf numFmtId="49" fontId="0" fillId="0" borderId="9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7" xfId="0" applyNumberForma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49" fontId="0" fillId="0" borderId="0" xfId="0" applyNumberFormat="1" applyBorder="1" applyAlignment="1">
      <alignment horizontal="left" vertical="top" wrapText="1"/>
    </xf>
    <xf numFmtId="49" fontId="0" fillId="0" borderId="4" xfId="0" applyNumberForma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2" fillId="0" borderId="11" xfId="0" applyFont="1" applyBorder="1" applyAlignment="1"/>
    <xf numFmtId="0" fontId="2" fillId="0" borderId="14" xfId="0" applyFont="1" applyBorder="1" applyAlignment="1"/>
    <xf numFmtId="0" fontId="0" fillId="0" borderId="1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34"/>
  <sheetViews>
    <sheetView tabSelected="1" workbookViewId="0">
      <selection activeCell="R13" sqref="R13"/>
    </sheetView>
  </sheetViews>
  <sheetFormatPr defaultRowHeight="15" x14ac:dyDescent="0.25"/>
  <cols>
    <col min="1" max="1" width="23.42578125" customWidth="1"/>
    <col min="4" max="4" width="11.7109375" customWidth="1"/>
    <col min="5" max="5" width="13" customWidth="1"/>
    <col min="6" max="6" width="11" customWidth="1"/>
    <col min="7" max="7" width="11.7109375" customWidth="1"/>
    <col min="8" max="8" width="11.5703125" customWidth="1"/>
    <col min="9" max="10" width="10.42578125" customWidth="1"/>
    <col min="12" max="12" width="15.7109375" customWidth="1"/>
    <col min="13" max="13" width="18.85546875" customWidth="1"/>
    <col min="14" max="14" width="13" customWidth="1"/>
    <col min="15" max="15" width="18.28515625" customWidth="1"/>
    <col min="17" max="17" width="18.7109375" customWidth="1"/>
    <col min="18" max="18" width="14.28515625" customWidth="1"/>
    <col min="19" max="19" width="15.42578125" customWidth="1"/>
  </cols>
  <sheetData>
    <row r="5" spans="1:19" x14ac:dyDescent="0.25">
      <c r="D5" s="10" t="s">
        <v>42</v>
      </c>
      <c r="G5" t="s">
        <v>41</v>
      </c>
      <c r="H5" t="s">
        <v>41</v>
      </c>
      <c r="L5" s="2" t="s">
        <v>43</v>
      </c>
      <c r="M5" s="2" t="s">
        <v>40</v>
      </c>
      <c r="N5" s="2" t="s">
        <v>44</v>
      </c>
      <c r="O5" s="2" t="s">
        <v>43</v>
      </c>
      <c r="P5" s="2"/>
      <c r="Q5" s="2"/>
      <c r="R5" s="2" t="s">
        <v>39</v>
      </c>
      <c r="S5" s="2" t="s">
        <v>38</v>
      </c>
    </row>
    <row r="6" spans="1:19" ht="15.75" thickBot="1" x14ac:dyDescent="0.3">
      <c r="A6" s="2"/>
      <c r="B6" s="17" t="s">
        <v>37</v>
      </c>
      <c r="C6" s="17" t="s">
        <v>36</v>
      </c>
      <c r="D6" s="18" t="s">
        <v>2</v>
      </c>
      <c r="E6" s="17" t="s">
        <v>35</v>
      </c>
      <c r="F6" s="17"/>
      <c r="G6" s="17" t="s">
        <v>34</v>
      </c>
      <c r="H6" s="17" t="s">
        <v>1</v>
      </c>
      <c r="I6" s="16"/>
      <c r="J6" s="16"/>
      <c r="L6" s="9" t="s">
        <v>45</v>
      </c>
      <c r="M6" s="9" t="s">
        <v>46</v>
      </c>
      <c r="N6" s="2" t="s">
        <v>33</v>
      </c>
      <c r="O6" s="2" t="s">
        <v>48</v>
      </c>
      <c r="P6" s="9" t="s">
        <v>11</v>
      </c>
      <c r="Q6" s="2" t="s">
        <v>32</v>
      </c>
      <c r="R6" s="2" t="s">
        <v>31</v>
      </c>
      <c r="S6" s="2" t="s">
        <v>31</v>
      </c>
    </row>
    <row r="7" spans="1:19" ht="15.75" thickBot="1" x14ac:dyDescent="0.3">
      <c r="A7" s="2" t="s">
        <v>30</v>
      </c>
      <c r="B7" s="2">
        <v>12</v>
      </c>
      <c r="C7" s="2">
        <v>0.2</v>
      </c>
      <c r="D7" s="14">
        <f>B7*C7</f>
        <v>2.4000000000000004</v>
      </c>
      <c r="E7" s="2">
        <v>3600</v>
      </c>
      <c r="F7" s="2"/>
      <c r="G7" s="7">
        <f>C7*(E7/3600)</f>
        <v>0.2</v>
      </c>
      <c r="H7" s="7">
        <f>D7*(E7/3600)</f>
        <v>2.4000000000000004</v>
      </c>
      <c r="J7" s="11"/>
      <c r="L7" s="23">
        <v>5</v>
      </c>
      <c r="M7" s="23">
        <v>30</v>
      </c>
      <c r="N7" s="15">
        <f>(60/M7)*24</f>
        <v>48</v>
      </c>
      <c r="O7" s="6">
        <f>L7*N7</f>
        <v>240</v>
      </c>
      <c r="P7" s="23">
        <v>90</v>
      </c>
      <c r="Q7" s="15">
        <f>N7*P7</f>
        <v>4320</v>
      </c>
      <c r="R7" s="2">
        <f>O7*P7</f>
        <v>21600</v>
      </c>
      <c r="S7" s="2">
        <f>R7/60</f>
        <v>360</v>
      </c>
    </row>
    <row r="8" spans="1:19" x14ac:dyDescent="0.25">
      <c r="A8" s="2" t="s">
        <v>29</v>
      </c>
      <c r="B8" s="2">
        <v>7.6</v>
      </c>
      <c r="C8" s="2">
        <v>0.6</v>
      </c>
      <c r="D8" s="14">
        <f>B8*C8</f>
        <v>4.5599999999999996</v>
      </c>
      <c r="E8" s="2">
        <f>E7</f>
        <v>3600</v>
      </c>
      <c r="F8" s="2"/>
      <c r="G8" s="7">
        <f>C8*(E8/3600)</f>
        <v>0.6</v>
      </c>
      <c r="H8" s="7">
        <f>D8*(E8/3600)</f>
        <v>4.5599999999999996</v>
      </c>
      <c r="J8" s="11"/>
    </row>
    <row r="9" spans="1:19" x14ac:dyDescent="0.25">
      <c r="A9" s="2" t="s">
        <v>29</v>
      </c>
      <c r="B9" s="2">
        <v>7.6</v>
      </c>
      <c r="C9" s="2">
        <v>0.6</v>
      </c>
      <c r="D9" s="14">
        <f>B9*C9</f>
        <v>4.5599999999999996</v>
      </c>
      <c r="E9" s="2">
        <f>E8</f>
        <v>3600</v>
      </c>
      <c r="F9" s="2"/>
      <c r="G9" s="7">
        <f>C9*(E9/3600)</f>
        <v>0.6</v>
      </c>
      <c r="H9" s="7">
        <f>D9*(E9/3600)</f>
        <v>4.5599999999999996</v>
      </c>
      <c r="J9" s="11"/>
    </row>
    <row r="10" spans="1:19" x14ac:dyDescent="0.25">
      <c r="A10" s="2" t="s">
        <v>28</v>
      </c>
      <c r="B10" s="2">
        <v>24</v>
      </c>
      <c r="C10" s="2">
        <v>2</v>
      </c>
      <c r="D10" s="14">
        <f>B10*C10</f>
        <v>48</v>
      </c>
      <c r="E10" s="2">
        <f>E9</f>
        <v>3600</v>
      </c>
      <c r="F10" s="2"/>
      <c r="G10" s="7">
        <f>C10*(E10/3600)</f>
        <v>2</v>
      </c>
      <c r="H10" s="7">
        <f>D10*(E10/3600)</f>
        <v>48</v>
      </c>
      <c r="J10" s="11"/>
    </row>
    <row r="11" spans="1:19" x14ac:dyDescent="0.25">
      <c r="A11" s="2" t="s">
        <v>27</v>
      </c>
      <c r="B11" s="2"/>
      <c r="C11" s="2"/>
      <c r="D11" s="14">
        <v>30</v>
      </c>
      <c r="E11" s="2">
        <f>E10</f>
        <v>3600</v>
      </c>
      <c r="F11" s="2"/>
      <c r="G11" s="7">
        <f>C11*(E11/3600)</f>
        <v>0</v>
      </c>
      <c r="H11" s="7">
        <f>D11*(E11/3600)</f>
        <v>30</v>
      </c>
      <c r="J11" s="11"/>
      <c r="L11" s="27" t="s">
        <v>26</v>
      </c>
      <c r="M11" s="27"/>
      <c r="N11" s="27"/>
    </row>
    <row r="12" spans="1:19" x14ac:dyDescent="0.25">
      <c r="A12" s="2"/>
      <c r="B12" s="2"/>
      <c r="C12" s="2"/>
      <c r="D12" s="7"/>
      <c r="E12" s="2"/>
      <c r="F12" s="2"/>
      <c r="G12" s="7"/>
      <c r="H12" s="7"/>
      <c r="J12" s="11"/>
      <c r="L12" s="2" t="s">
        <v>25</v>
      </c>
      <c r="M12" s="2" t="s">
        <v>24</v>
      </c>
      <c r="N12" s="2" t="s">
        <v>23</v>
      </c>
    </row>
    <row r="13" spans="1:19" x14ac:dyDescent="0.25">
      <c r="A13" s="2"/>
      <c r="B13" s="2"/>
      <c r="C13" s="2"/>
      <c r="D13" s="7"/>
      <c r="E13" s="2"/>
      <c r="F13" s="2"/>
      <c r="G13" s="7"/>
      <c r="H13" s="7"/>
      <c r="J13" s="11"/>
      <c r="L13" s="2" t="s">
        <v>63</v>
      </c>
      <c r="M13" s="2">
        <v>9800</v>
      </c>
      <c r="N13" s="2">
        <v>8000</v>
      </c>
    </row>
    <row r="14" spans="1:19" x14ac:dyDescent="0.25">
      <c r="A14" s="2"/>
      <c r="B14" s="2"/>
      <c r="C14" s="2"/>
      <c r="D14" s="7"/>
      <c r="E14" s="2"/>
      <c r="F14" s="2"/>
      <c r="G14" s="7"/>
      <c r="H14" s="7"/>
      <c r="J14" s="11"/>
    </row>
    <row r="15" spans="1:19" x14ac:dyDescent="0.25">
      <c r="A15" s="2"/>
      <c r="B15" s="2"/>
      <c r="C15" s="2"/>
      <c r="D15" s="7"/>
      <c r="E15" s="2"/>
      <c r="F15" s="2"/>
      <c r="G15" s="7"/>
      <c r="H15" s="7"/>
      <c r="J15" s="11"/>
    </row>
    <row r="16" spans="1:19" x14ac:dyDescent="0.25">
      <c r="A16" s="2" t="s">
        <v>22</v>
      </c>
      <c r="B16" s="2"/>
      <c r="C16" s="2"/>
      <c r="D16" s="12">
        <f>SUM(D8:D14)</f>
        <v>87.12</v>
      </c>
      <c r="E16" s="2"/>
      <c r="F16" s="13"/>
      <c r="G16" s="12">
        <f>SUM(G8:G14)</f>
        <v>3.2</v>
      </c>
      <c r="H16" s="12">
        <f>SUM(H8:H14)</f>
        <v>87.12</v>
      </c>
      <c r="I16" s="11"/>
      <c r="J16" s="11"/>
    </row>
    <row r="17" spans="3:19" x14ac:dyDescent="0.25">
      <c r="H17" s="11"/>
      <c r="J17" s="11"/>
    </row>
    <row r="18" spans="3:19" x14ac:dyDescent="0.25">
      <c r="H18" s="11"/>
      <c r="J18" s="11"/>
    </row>
    <row r="19" spans="3:19" x14ac:dyDescent="0.25">
      <c r="H19" s="11"/>
      <c r="J19" s="11"/>
    </row>
    <row r="20" spans="3:19" x14ac:dyDescent="0.25">
      <c r="H20" s="11"/>
      <c r="J20" s="11"/>
    </row>
    <row r="21" spans="3:19" x14ac:dyDescent="0.25">
      <c r="H21" s="11"/>
      <c r="J21" s="11"/>
    </row>
    <row r="22" spans="3:19" x14ac:dyDescent="0.25">
      <c r="H22" s="11"/>
      <c r="J22" s="11"/>
    </row>
    <row r="23" spans="3:19" x14ac:dyDescent="0.25">
      <c r="J23" s="11"/>
      <c r="L23" s="2"/>
      <c r="M23" s="2" t="s">
        <v>21</v>
      </c>
      <c r="N23" s="2" t="s">
        <v>21</v>
      </c>
      <c r="O23" s="2"/>
      <c r="P23" s="2"/>
      <c r="Q23" s="2"/>
    </row>
    <row r="24" spans="3:19" x14ac:dyDescent="0.25">
      <c r="L24" s="2" t="s">
        <v>47</v>
      </c>
      <c r="M24" s="2" t="s">
        <v>20</v>
      </c>
      <c r="N24" s="2" t="s">
        <v>19</v>
      </c>
      <c r="O24" s="2" t="s">
        <v>18</v>
      </c>
      <c r="P24" s="2"/>
      <c r="Q24" s="2"/>
    </row>
    <row r="25" spans="3:19" x14ac:dyDescent="0.25">
      <c r="L25" s="2">
        <v>1440</v>
      </c>
      <c r="M25" s="2">
        <f>O7</f>
        <v>240</v>
      </c>
      <c r="N25" s="2">
        <f>L25-M25</f>
        <v>1200</v>
      </c>
      <c r="O25" s="7">
        <f>(M25/L25)*100</f>
        <v>16.666666666666664</v>
      </c>
      <c r="P25" s="2"/>
      <c r="Q25" s="2"/>
    </row>
    <row r="26" spans="3:19" x14ac:dyDescent="0.25">
      <c r="C26" s="10" t="s">
        <v>17</v>
      </c>
      <c r="G26" t="s">
        <v>5</v>
      </c>
      <c r="L26" s="2"/>
      <c r="M26" s="2"/>
      <c r="N26" s="2"/>
      <c r="O26" s="2"/>
      <c r="P26" s="2"/>
      <c r="Q26" s="2"/>
    </row>
    <row r="27" spans="3:19" x14ac:dyDescent="0.25">
      <c r="C27" s="2" t="s">
        <v>16</v>
      </c>
      <c r="D27" s="2" t="s">
        <v>4</v>
      </c>
      <c r="E27" s="2" t="s">
        <v>3</v>
      </c>
      <c r="F27" s="2" t="s">
        <v>2</v>
      </c>
      <c r="G27" s="2" t="s">
        <v>1</v>
      </c>
      <c r="L27" s="2"/>
      <c r="M27" s="2"/>
      <c r="N27" s="2"/>
      <c r="O27" s="2"/>
      <c r="P27" s="2"/>
      <c r="Q27" s="2"/>
    </row>
    <row r="28" spans="3:19" ht="15.75" thickBot="1" x14ac:dyDescent="0.3">
      <c r="C28" s="2" t="s">
        <v>15</v>
      </c>
      <c r="D28" s="2">
        <v>60</v>
      </c>
      <c r="E28" s="2">
        <v>60</v>
      </c>
      <c r="F28" s="2">
        <v>5</v>
      </c>
      <c r="G28" s="1">
        <f>D28*F28</f>
        <v>300</v>
      </c>
      <c r="L28" s="2"/>
      <c r="M28" s="2" t="s">
        <v>14</v>
      </c>
      <c r="N28" s="2" t="s">
        <v>13</v>
      </c>
      <c r="O28" s="2" t="s">
        <v>12</v>
      </c>
      <c r="P28" s="2" t="s">
        <v>11</v>
      </c>
      <c r="Q28" s="9" t="s">
        <v>10</v>
      </c>
      <c r="R28" s="8" t="s">
        <v>9</v>
      </c>
      <c r="S28" s="8" t="s">
        <v>8</v>
      </c>
    </row>
    <row r="29" spans="3:19" ht="15.75" thickBot="1" x14ac:dyDescent="0.3">
      <c r="C29" s="2" t="s">
        <v>7</v>
      </c>
      <c r="D29" s="2"/>
      <c r="E29" s="2"/>
      <c r="F29" s="2"/>
      <c r="G29" s="2"/>
      <c r="L29" s="2"/>
      <c r="M29" s="7">
        <f>(M25/60)*D16</f>
        <v>348.48</v>
      </c>
      <c r="N29" s="7">
        <f>(N25/60)*D7</f>
        <v>48.000000000000007</v>
      </c>
      <c r="O29" s="7">
        <f>M29+N29</f>
        <v>396.48</v>
      </c>
      <c r="P29" s="6">
        <f>P7</f>
        <v>90</v>
      </c>
      <c r="Q29" s="24">
        <f>(O29*P29)+G28</f>
        <v>35983.200000000004</v>
      </c>
      <c r="R29" s="4">
        <f>ROUNDUP((Q29/M13), 0)</f>
        <v>4</v>
      </c>
      <c r="S29" s="25">
        <f>R29*N13</f>
        <v>32000</v>
      </c>
    </row>
    <row r="31" spans="3:19" ht="15.75" thickBot="1" x14ac:dyDescent="0.3">
      <c r="C31" t="s">
        <v>6</v>
      </c>
      <c r="G31" t="s">
        <v>5</v>
      </c>
    </row>
    <row r="32" spans="3:19" x14ac:dyDescent="0.25">
      <c r="C32" s="2"/>
      <c r="D32" s="2" t="s">
        <v>4</v>
      </c>
      <c r="E32" s="2" t="s">
        <v>3</v>
      </c>
      <c r="F32" s="2" t="s">
        <v>2</v>
      </c>
      <c r="G32" s="2" t="s">
        <v>1</v>
      </c>
      <c r="L32" s="28" t="s">
        <v>0</v>
      </c>
      <c r="M32" s="29"/>
      <c r="N32" s="29"/>
      <c r="O32" s="29"/>
      <c r="P32" s="29"/>
      <c r="Q32" s="29"/>
      <c r="R32" s="29"/>
      <c r="S32" s="30"/>
    </row>
    <row r="33" spans="3:19" x14ac:dyDescent="0.25">
      <c r="C33" s="2"/>
      <c r="D33" s="2"/>
      <c r="E33" s="2"/>
      <c r="F33" s="2">
        <v>30</v>
      </c>
      <c r="G33" s="1">
        <f>D33*F33</f>
        <v>0</v>
      </c>
      <c r="L33" s="31"/>
      <c r="M33" s="32"/>
      <c r="N33" s="32"/>
      <c r="O33" s="32"/>
      <c r="P33" s="32"/>
      <c r="Q33" s="32"/>
      <c r="R33" s="32"/>
      <c r="S33" s="33"/>
    </row>
    <row r="34" spans="3:19" ht="15.75" thickBot="1" x14ac:dyDescent="0.3">
      <c r="L34" s="34"/>
      <c r="M34" s="35"/>
      <c r="N34" s="35"/>
      <c r="O34" s="35"/>
      <c r="P34" s="35"/>
      <c r="Q34" s="35"/>
      <c r="R34" s="35"/>
      <c r="S34" s="36"/>
    </row>
  </sheetData>
  <mergeCells count="2">
    <mergeCell ref="L11:N11"/>
    <mergeCell ref="L32:S3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35"/>
  <sheetViews>
    <sheetView workbookViewId="0">
      <selection activeCell="N44" sqref="N44"/>
    </sheetView>
  </sheetViews>
  <sheetFormatPr defaultRowHeight="15" x14ac:dyDescent="0.25"/>
  <cols>
    <col min="1" max="1" width="23.42578125" customWidth="1"/>
    <col min="4" max="4" width="11.7109375" customWidth="1"/>
    <col min="5" max="5" width="13" customWidth="1"/>
    <col min="6" max="6" width="14" customWidth="1"/>
    <col min="7" max="7" width="11.7109375" customWidth="1"/>
    <col min="8" max="8" width="11.5703125" customWidth="1"/>
    <col min="9" max="9" width="22.42578125" customWidth="1"/>
    <col min="10" max="10" width="10.42578125" customWidth="1"/>
    <col min="12" max="12" width="15.7109375" customWidth="1"/>
    <col min="13" max="13" width="18.85546875" customWidth="1"/>
    <col min="14" max="14" width="13" customWidth="1"/>
    <col min="15" max="15" width="18.28515625" customWidth="1"/>
    <col min="17" max="17" width="18.7109375" customWidth="1"/>
    <col min="18" max="18" width="14.28515625" customWidth="1"/>
    <col min="19" max="19" width="15.42578125" customWidth="1"/>
  </cols>
  <sheetData>
    <row r="4" spans="1:19" x14ac:dyDescent="0.25">
      <c r="L4" s="19"/>
    </row>
    <row r="5" spans="1:19" x14ac:dyDescent="0.25">
      <c r="D5" s="10" t="s">
        <v>42</v>
      </c>
      <c r="G5" t="s">
        <v>41</v>
      </c>
      <c r="H5" t="s">
        <v>41</v>
      </c>
      <c r="I5" t="s">
        <v>59</v>
      </c>
      <c r="L5" s="19"/>
      <c r="M5" s="6" t="s">
        <v>40</v>
      </c>
      <c r="N5" s="2" t="s">
        <v>51</v>
      </c>
      <c r="O5" s="19"/>
      <c r="P5" s="2"/>
      <c r="Q5" s="2"/>
      <c r="R5" s="19"/>
      <c r="S5" s="19"/>
    </row>
    <row r="6" spans="1:19" ht="15.75" thickBot="1" x14ac:dyDescent="0.3">
      <c r="A6" s="2"/>
      <c r="B6" s="17" t="s">
        <v>37</v>
      </c>
      <c r="C6" s="17" t="s">
        <v>36</v>
      </c>
      <c r="D6" s="18" t="s">
        <v>2</v>
      </c>
      <c r="E6" s="17" t="s">
        <v>35</v>
      </c>
      <c r="F6" s="17" t="s">
        <v>53</v>
      </c>
      <c r="G6" s="17" t="s">
        <v>34</v>
      </c>
      <c r="H6" s="17" t="s">
        <v>1</v>
      </c>
      <c r="I6" s="17" t="s">
        <v>58</v>
      </c>
      <c r="J6" s="16"/>
      <c r="L6" s="19"/>
      <c r="M6" s="21" t="s">
        <v>49</v>
      </c>
      <c r="N6" s="2" t="s">
        <v>50</v>
      </c>
      <c r="O6" s="19"/>
      <c r="P6" s="9" t="s">
        <v>11</v>
      </c>
      <c r="Q6" s="2" t="s">
        <v>52</v>
      </c>
      <c r="R6" s="19"/>
      <c r="S6" s="19"/>
    </row>
    <row r="7" spans="1:19" ht="15.75" thickBot="1" x14ac:dyDescent="0.3">
      <c r="A7" s="2" t="s">
        <v>30</v>
      </c>
      <c r="B7" s="2">
        <v>12</v>
      </c>
      <c r="C7" s="2">
        <v>0.1</v>
      </c>
      <c r="D7" s="14">
        <f>B7*C7</f>
        <v>1.2000000000000002</v>
      </c>
      <c r="E7" s="2">
        <v>3600</v>
      </c>
      <c r="F7" s="2"/>
      <c r="G7" s="7">
        <f>C7*(E7/3600)</f>
        <v>0.1</v>
      </c>
      <c r="H7" s="7">
        <f>D7*(E7/3600)</f>
        <v>1.2000000000000002</v>
      </c>
      <c r="I7" s="22">
        <v>6</v>
      </c>
      <c r="J7" s="11"/>
      <c r="L7" s="20"/>
      <c r="M7" s="23">
        <v>5</v>
      </c>
      <c r="N7" s="15">
        <f>(60/M7)*24</f>
        <v>288</v>
      </c>
      <c r="O7" s="19"/>
      <c r="P7" s="23">
        <v>365</v>
      </c>
      <c r="Q7" s="15">
        <f>N7*P7</f>
        <v>105120</v>
      </c>
      <c r="R7" s="19"/>
      <c r="S7" s="19"/>
    </row>
    <row r="8" spans="1:19" x14ac:dyDescent="0.25">
      <c r="A8" s="2" t="s">
        <v>29</v>
      </c>
      <c r="B8" s="2">
        <v>7.6</v>
      </c>
      <c r="C8" s="2">
        <v>0.6</v>
      </c>
      <c r="D8" s="14">
        <f>B8*C8</f>
        <v>4.5599999999999996</v>
      </c>
      <c r="E8" s="2">
        <f>E7</f>
        <v>3600</v>
      </c>
      <c r="F8" s="2">
        <v>15</v>
      </c>
      <c r="G8" s="7">
        <f>C8*(E8/3600)</f>
        <v>0.6</v>
      </c>
      <c r="H8" s="7">
        <f>D8*(E8/3600)</f>
        <v>4.5599999999999996</v>
      </c>
      <c r="I8" s="22">
        <f>D8*(F8/E8)</f>
        <v>1.9E-2</v>
      </c>
      <c r="J8" s="11"/>
      <c r="L8" s="19"/>
    </row>
    <row r="9" spans="1:19" x14ac:dyDescent="0.25">
      <c r="A9" s="2" t="s">
        <v>29</v>
      </c>
      <c r="B9" s="2">
        <v>7.6</v>
      </c>
      <c r="C9" s="2">
        <v>0.6</v>
      </c>
      <c r="D9" s="14">
        <f>B9*C9</f>
        <v>4.5599999999999996</v>
      </c>
      <c r="E9" s="2">
        <f>E8</f>
        <v>3600</v>
      </c>
      <c r="F9" s="2">
        <v>15</v>
      </c>
      <c r="G9" s="7">
        <f>C9*(E9/3600)</f>
        <v>0.6</v>
      </c>
      <c r="H9" s="7">
        <f>D9*(E9/3600)</f>
        <v>4.5599999999999996</v>
      </c>
      <c r="I9" s="22">
        <f t="shared" ref="I9:I14" si="0">D9*(F9/E9)</f>
        <v>1.9E-2</v>
      </c>
      <c r="J9" s="11"/>
    </row>
    <row r="10" spans="1:19" x14ac:dyDescent="0.25">
      <c r="A10" s="2" t="s">
        <v>28</v>
      </c>
      <c r="B10" s="2">
        <v>24</v>
      </c>
      <c r="C10" s="2">
        <v>2</v>
      </c>
      <c r="D10" s="14">
        <f>B10*C10</f>
        <v>48</v>
      </c>
      <c r="E10" s="2">
        <f>E9</f>
        <v>3600</v>
      </c>
      <c r="F10" s="2">
        <v>3</v>
      </c>
      <c r="G10" s="7">
        <f>C10*(E10/3600)</f>
        <v>2</v>
      </c>
      <c r="H10" s="7">
        <f>D10*(E10/3600)</f>
        <v>48</v>
      </c>
      <c r="I10" s="22">
        <f t="shared" si="0"/>
        <v>0.04</v>
      </c>
      <c r="J10" s="11"/>
    </row>
    <row r="11" spans="1:19" x14ac:dyDescent="0.25">
      <c r="A11" s="2" t="s">
        <v>55</v>
      </c>
      <c r="B11" s="2"/>
      <c r="C11" s="2"/>
      <c r="D11" s="14">
        <v>0.06</v>
      </c>
      <c r="E11" s="2">
        <f t="shared" ref="E11:E14" si="1">E10</f>
        <v>3600</v>
      </c>
      <c r="F11" s="2">
        <v>15</v>
      </c>
      <c r="G11" s="7">
        <f t="shared" ref="G11:G14" si="2">C11*(E11/3600)</f>
        <v>0</v>
      </c>
      <c r="H11" s="7">
        <f t="shared" ref="H11:H14" si="3">D11*(E11/3600)</f>
        <v>0.06</v>
      </c>
      <c r="I11" s="22">
        <f t="shared" si="0"/>
        <v>2.5000000000000001E-4</v>
      </c>
      <c r="J11" s="11"/>
      <c r="L11" s="37" t="s">
        <v>26</v>
      </c>
      <c r="M11" s="38"/>
      <c r="N11" s="38"/>
      <c r="O11" s="39"/>
    </row>
    <row r="12" spans="1:19" x14ac:dyDescent="0.25">
      <c r="A12" s="2" t="s">
        <v>54</v>
      </c>
      <c r="B12" s="2">
        <v>12</v>
      </c>
      <c r="C12" s="2">
        <v>1.4999999999999999E-2</v>
      </c>
      <c r="D12" s="14">
        <f>B12*C12</f>
        <v>0.18</v>
      </c>
      <c r="E12" s="2">
        <f t="shared" si="1"/>
        <v>3600</v>
      </c>
      <c r="F12" s="2">
        <v>15</v>
      </c>
      <c r="G12" s="7">
        <f t="shared" si="2"/>
        <v>1.4999999999999999E-2</v>
      </c>
      <c r="H12" s="7">
        <f t="shared" si="3"/>
        <v>0.18</v>
      </c>
      <c r="I12" s="22">
        <f t="shared" si="0"/>
        <v>7.5000000000000002E-4</v>
      </c>
      <c r="J12" s="11"/>
      <c r="L12" s="2" t="s">
        <v>25</v>
      </c>
      <c r="M12" s="2" t="s">
        <v>24</v>
      </c>
      <c r="N12" s="2" t="s">
        <v>23</v>
      </c>
      <c r="O12" s="26" t="s">
        <v>62</v>
      </c>
    </row>
    <row r="13" spans="1:19" x14ac:dyDescent="0.25">
      <c r="A13" s="2" t="s">
        <v>56</v>
      </c>
      <c r="B13" s="2">
        <v>12</v>
      </c>
      <c r="C13" s="2">
        <v>0.25</v>
      </c>
      <c r="D13" s="7">
        <f>B13*C13</f>
        <v>3</v>
      </c>
      <c r="E13" s="2">
        <f t="shared" si="1"/>
        <v>3600</v>
      </c>
      <c r="F13" s="2">
        <v>15</v>
      </c>
      <c r="G13" s="7">
        <f t="shared" si="2"/>
        <v>0.25</v>
      </c>
      <c r="H13" s="7">
        <f t="shared" si="3"/>
        <v>3</v>
      </c>
      <c r="I13" s="22">
        <f t="shared" si="0"/>
        <v>1.2500000000000001E-2</v>
      </c>
      <c r="J13" s="11"/>
      <c r="L13" s="2" t="s">
        <v>63</v>
      </c>
      <c r="M13" s="2">
        <v>9800</v>
      </c>
      <c r="N13" s="2">
        <v>8000</v>
      </c>
      <c r="O13" s="2"/>
    </row>
    <row r="14" spans="1:19" x14ac:dyDescent="0.25">
      <c r="A14" s="2" t="s">
        <v>57</v>
      </c>
      <c r="B14" s="2"/>
      <c r="C14" s="2"/>
      <c r="D14" s="7">
        <v>2.2000000000000002</v>
      </c>
      <c r="E14" s="2">
        <f t="shared" si="1"/>
        <v>3600</v>
      </c>
      <c r="F14" s="2">
        <v>15</v>
      </c>
      <c r="G14" s="7">
        <f t="shared" si="2"/>
        <v>0</v>
      </c>
      <c r="H14" s="7">
        <f t="shared" si="3"/>
        <v>2.2000000000000002</v>
      </c>
      <c r="I14" s="22">
        <f t="shared" si="0"/>
        <v>9.1666666666666667E-3</v>
      </c>
      <c r="J14" s="11"/>
    </row>
    <row r="15" spans="1:19" x14ac:dyDescent="0.25">
      <c r="A15" s="2" t="s">
        <v>60</v>
      </c>
      <c r="B15" s="2">
        <v>12</v>
      </c>
      <c r="C15" s="2">
        <v>0.2</v>
      </c>
      <c r="D15" s="7">
        <f>B15*C15</f>
        <v>2.4000000000000004</v>
      </c>
      <c r="E15" s="2">
        <v>3600</v>
      </c>
      <c r="F15" s="2">
        <v>15</v>
      </c>
      <c r="G15" s="7">
        <f t="shared" ref="G15" si="4">C15*(E15/3600)</f>
        <v>0.2</v>
      </c>
      <c r="H15" s="7">
        <f t="shared" ref="H15" si="5">D15*(E15/3600)</f>
        <v>2.4000000000000004</v>
      </c>
      <c r="I15" s="22">
        <f t="shared" ref="I15" si="6">D15*(F15/E15)</f>
        <v>1.0000000000000002E-2</v>
      </c>
      <c r="J15" s="11"/>
    </row>
    <row r="16" spans="1:19" x14ac:dyDescent="0.25">
      <c r="A16" s="2"/>
      <c r="B16" s="2"/>
      <c r="C16" s="2"/>
      <c r="D16" s="7"/>
      <c r="E16" s="2"/>
      <c r="F16" s="2"/>
      <c r="G16" s="7"/>
      <c r="H16" s="7"/>
      <c r="I16" s="22"/>
      <c r="J16" s="11"/>
    </row>
    <row r="17" spans="1:19" x14ac:dyDescent="0.25">
      <c r="A17" s="2" t="s">
        <v>22</v>
      </c>
      <c r="B17" s="2"/>
      <c r="C17" s="2"/>
      <c r="D17" s="12">
        <f>SUM(D8:D14)</f>
        <v>62.56</v>
      </c>
      <c r="E17" s="2"/>
      <c r="F17" s="13"/>
      <c r="G17" s="12">
        <f>SUM(G8:G14)</f>
        <v>3.4650000000000003</v>
      </c>
      <c r="H17" s="12">
        <f>SUM(H8:H14)</f>
        <v>62.56</v>
      </c>
      <c r="I17" s="13">
        <f>SUM(I7:I16)</f>
        <v>6.1106666666666669</v>
      </c>
      <c r="J17" s="11"/>
    </row>
    <row r="18" spans="1:19" x14ac:dyDescent="0.25">
      <c r="H18" s="11"/>
      <c r="J18" s="11"/>
    </row>
    <row r="19" spans="1:19" x14ac:dyDescent="0.25">
      <c r="H19" s="11"/>
      <c r="J19" s="11"/>
    </row>
    <row r="20" spans="1:19" x14ac:dyDescent="0.25">
      <c r="H20" s="11"/>
      <c r="J20" s="11"/>
    </row>
    <row r="21" spans="1:19" x14ac:dyDescent="0.25">
      <c r="H21" s="11"/>
      <c r="J21" s="11"/>
    </row>
    <row r="22" spans="1:19" x14ac:dyDescent="0.25">
      <c r="H22" s="11"/>
      <c r="J22" s="11"/>
    </row>
    <row r="23" spans="1:19" x14ac:dyDescent="0.25">
      <c r="H23" s="11"/>
      <c r="J23" s="11"/>
    </row>
    <row r="24" spans="1:19" x14ac:dyDescent="0.25">
      <c r="J24" s="11"/>
      <c r="L24" s="2"/>
      <c r="M24" s="2" t="s">
        <v>21</v>
      </c>
      <c r="N24" s="2" t="s">
        <v>21</v>
      </c>
      <c r="O24" s="2"/>
      <c r="P24" s="2"/>
      <c r="Q24" s="2"/>
    </row>
    <row r="25" spans="1:19" x14ac:dyDescent="0.25">
      <c r="L25" s="2" t="s">
        <v>47</v>
      </c>
      <c r="M25" s="2" t="s">
        <v>20</v>
      </c>
      <c r="N25" s="2" t="s">
        <v>19</v>
      </c>
      <c r="O25" s="2" t="s">
        <v>18</v>
      </c>
      <c r="P25" s="2"/>
      <c r="Q25" s="2"/>
    </row>
    <row r="26" spans="1:19" x14ac:dyDescent="0.25">
      <c r="L26" s="2">
        <v>1440</v>
      </c>
      <c r="M26" s="2">
        <f>(N7*30)/60</f>
        <v>144</v>
      </c>
      <c r="N26" s="2">
        <f>L26-M26</f>
        <v>1296</v>
      </c>
      <c r="O26" s="7">
        <f>(M26/L26)*100</f>
        <v>10</v>
      </c>
      <c r="P26" s="2"/>
      <c r="Q26" s="2"/>
    </row>
    <row r="27" spans="1:19" x14ac:dyDescent="0.25">
      <c r="C27" s="10" t="s">
        <v>17</v>
      </c>
      <c r="G27" t="s">
        <v>5</v>
      </c>
      <c r="L27" s="2"/>
      <c r="M27" s="2"/>
      <c r="N27" s="2"/>
      <c r="O27" s="2"/>
      <c r="P27" s="2"/>
      <c r="Q27" s="2"/>
    </row>
    <row r="28" spans="1:19" x14ac:dyDescent="0.25">
      <c r="C28" s="2" t="s">
        <v>16</v>
      </c>
      <c r="D28" s="2" t="s">
        <v>4</v>
      </c>
      <c r="E28" s="2" t="s">
        <v>3</v>
      </c>
      <c r="F28" s="2" t="s">
        <v>2</v>
      </c>
      <c r="G28" s="2" t="s">
        <v>1</v>
      </c>
      <c r="L28" s="2"/>
      <c r="M28" s="2"/>
      <c r="N28" s="2"/>
      <c r="O28" s="2"/>
      <c r="P28" s="2"/>
      <c r="Q28" s="2"/>
    </row>
    <row r="29" spans="1:19" ht="15.75" thickBot="1" x14ac:dyDescent="0.3">
      <c r="C29" s="2" t="s">
        <v>15</v>
      </c>
      <c r="D29" s="2">
        <v>60</v>
      </c>
      <c r="E29" s="2">
        <v>60</v>
      </c>
      <c r="F29" s="2">
        <v>5</v>
      </c>
      <c r="G29" s="1">
        <f>D29*F29</f>
        <v>300</v>
      </c>
      <c r="L29" s="2"/>
      <c r="M29" s="2" t="s">
        <v>14</v>
      </c>
      <c r="N29" s="2" t="s">
        <v>13</v>
      </c>
      <c r="O29" s="2" t="s">
        <v>12</v>
      </c>
      <c r="P29" s="2" t="s">
        <v>11</v>
      </c>
      <c r="Q29" s="9" t="s">
        <v>10</v>
      </c>
      <c r="R29" s="8" t="s">
        <v>9</v>
      </c>
      <c r="S29" s="8" t="s">
        <v>8</v>
      </c>
    </row>
    <row r="30" spans="1:19" ht="15.75" thickBot="1" x14ac:dyDescent="0.3">
      <c r="C30" s="2" t="s">
        <v>7</v>
      </c>
      <c r="D30" s="2"/>
      <c r="E30" s="2"/>
      <c r="F30" s="2"/>
      <c r="G30" s="2"/>
      <c r="L30" s="2"/>
      <c r="M30" s="7">
        <f>(M26/60)*I17</f>
        <v>14.6656</v>
      </c>
      <c r="N30" s="7">
        <f>(N26/60)*D7</f>
        <v>25.920000000000005</v>
      </c>
      <c r="O30" s="7">
        <f>M30+N30</f>
        <v>40.585600000000007</v>
      </c>
      <c r="P30" s="6">
        <f>P7</f>
        <v>365</v>
      </c>
      <c r="Q30" s="5">
        <f>(O30*P30)</f>
        <v>14813.744000000002</v>
      </c>
      <c r="R30" s="4">
        <f>ROUNDUP((Q30/M13), 0)</f>
        <v>2</v>
      </c>
      <c r="S30" s="3">
        <f>R30*N13</f>
        <v>16000</v>
      </c>
    </row>
    <row r="32" spans="1:19" ht="15.75" thickBot="1" x14ac:dyDescent="0.3">
      <c r="C32" t="s">
        <v>6</v>
      </c>
      <c r="G32" t="s">
        <v>5</v>
      </c>
    </row>
    <row r="33" spans="3:19" x14ac:dyDescent="0.25">
      <c r="C33" s="2"/>
      <c r="D33" s="2" t="s">
        <v>4</v>
      </c>
      <c r="E33" s="2" t="s">
        <v>3</v>
      </c>
      <c r="F33" s="2" t="s">
        <v>2</v>
      </c>
      <c r="G33" s="2" t="s">
        <v>1</v>
      </c>
      <c r="L33" s="28" t="s">
        <v>61</v>
      </c>
      <c r="M33" s="29"/>
      <c r="N33" s="29"/>
      <c r="O33" s="29"/>
      <c r="P33" s="29"/>
      <c r="Q33" s="29"/>
      <c r="R33" s="29"/>
      <c r="S33" s="30"/>
    </row>
    <row r="34" spans="3:19" x14ac:dyDescent="0.25">
      <c r="C34" s="2"/>
      <c r="D34" s="2"/>
      <c r="E34" s="2"/>
      <c r="F34" s="2">
        <v>30</v>
      </c>
      <c r="G34" s="1">
        <f>D34*F34</f>
        <v>0</v>
      </c>
      <c r="L34" s="31"/>
      <c r="M34" s="32"/>
      <c r="N34" s="32"/>
      <c r="O34" s="32"/>
      <c r="P34" s="32"/>
      <c r="Q34" s="32"/>
      <c r="R34" s="32"/>
      <c r="S34" s="33"/>
    </row>
    <row r="35" spans="3:19" ht="15.75" thickBot="1" x14ac:dyDescent="0.3">
      <c r="L35" s="34"/>
      <c r="M35" s="35"/>
      <c r="N35" s="35"/>
      <c r="O35" s="35"/>
      <c r="P35" s="35"/>
      <c r="Q35" s="35"/>
      <c r="R35" s="35"/>
      <c r="S35" s="36"/>
    </row>
  </sheetData>
  <mergeCells count="2">
    <mergeCell ref="L33:S35"/>
    <mergeCell ref="L11:O1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Autonomous (video) Power Budget</vt:lpstr>
      <vt:lpstr>Autonomous (stills) Power Budge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2017-03-02T21:28:13Z</dcterms:created>
  <dcterms:modified xsi:type="dcterms:W3CDTF">2017-03-13T21:03:09Z</dcterms:modified>
</cp:coreProperties>
</file>