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Volumes/ProjectLibrary/901704_Benthic_Observation_System/Electrical/TetherNWinch/"/>
    </mc:Choice>
  </mc:AlternateContent>
  <bookViews>
    <workbookView xWindow="0" yWindow="460" windowWidth="51200" windowHeight="27320" tabRatio="500" activeTab="1"/>
  </bookViews>
  <sheets>
    <sheet name="TradeStudy" sheetId="1" r:id="rId1"/>
    <sheet name="CTD Summary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9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J29" i="1"/>
  <c r="B29" i="1"/>
  <c r="H13" i="1"/>
  <c r="H29" i="1"/>
  <c r="D13" i="1"/>
  <c r="D29" i="1"/>
  <c r="B4" i="1"/>
</calcChain>
</file>

<file path=xl/sharedStrings.xml><?xml version="1.0" encoding="utf-8"?>
<sst xmlns="http://schemas.openxmlformats.org/spreadsheetml/2006/main" count="113" uniqueCount="109">
  <si>
    <t>Tether &amp; Handling System Trade Study</t>
  </si>
  <si>
    <t>Benthic Observational Lander</t>
  </si>
  <si>
    <t>Project:</t>
  </si>
  <si>
    <t>Date:</t>
  </si>
  <si>
    <t>Preparer:</t>
  </si>
  <si>
    <t>E. Martin</t>
  </si>
  <si>
    <t>Criteria</t>
  </si>
  <si>
    <t>Weight (%)</t>
  </si>
  <si>
    <t>FO Tether w/ Winch</t>
  </si>
  <si>
    <t>Coax Tether w/winch</t>
  </si>
  <si>
    <t>Data Capacity</t>
  </si>
  <si>
    <t>Strength</t>
  </si>
  <si>
    <t>Cost Tether</t>
  </si>
  <si>
    <t>Grade</t>
  </si>
  <si>
    <t xml:space="preserve">Connector Cost </t>
  </si>
  <si>
    <t>Slip Ring Cost</t>
  </si>
  <si>
    <t>Ease of Handling</t>
  </si>
  <si>
    <t>10 GBps Max</t>
  </si>
  <si>
    <t>Power Carrying</t>
  </si>
  <si>
    <t>Size</t>
  </si>
  <si>
    <t>10 kN SWT 50kN NBL</t>
  </si>
  <si>
    <t xml:space="preserve">0.322" ø </t>
  </si>
  <si>
    <t>Weight (air) 400m</t>
  </si>
  <si>
    <t>17kN SWT</t>
  </si>
  <si>
    <t>Field-Retermination</t>
  </si>
  <si>
    <t>0.622" ø</t>
  </si>
  <si>
    <t>Weight (water)</t>
  </si>
  <si>
    <t>Use on variety of ships</t>
  </si>
  <si>
    <t xml:space="preserve">Portability </t>
  </si>
  <si>
    <t>Footprint</t>
  </si>
  <si>
    <t>4'x7'</t>
  </si>
  <si>
    <t>4'x4'</t>
  </si>
  <si>
    <t>1200V 18/14AWG/2C Coax</t>
  </si>
  <si>
    <t>280 kg/km</t>
  </si>
  <si>
    <t>80 kg/km</t>
  </si>
  <si>
    <t>12 $/m</t>
  </si>
  <si>
    <t>High</t>
  </si>
  <si>
    <t>Low</t>
  </si>
  <si>
    <t>Mid</t>
  </si>
  <si>
    <t>266 kg/km</t>
  </si>
  <si>
    <t>224 kg/km</t>
  </si>
  <si>
    <t>http://www.te.com/commerce/DocumentDelivery/DDEController?Action=srchrtrv&amp;DocNm=A320327&amp;DocType=Customer+Drawing&amp;DocLang=English&amp;DocFormat=pdf&amp;PartCntxt=A320327</t>
  </si>
  <si>
    <t>Coax DataSheet</t>
  </si>
  <si>
    <t>FO Tether Datasheet</t>
  </si>
  <si>
    <t>Application Scalability</t>
  </si>
  <si>
    <t>Nearly Unbounded</t>
  </si>
  <si>
    <t>24 Mbps up/1 down</t>
  </si>
  <si>
    <t xml:space="preserve">Would Support 4x SD video </t>
  </si>
  <si>
    <t>http://www.macartney.com/what-we-offer/systems-and-products/connectivity/stock-cables/hybrid-cable-kevlar-type-3762k/</t>
  </si>
  <si>
    <t>Design Impact</t>
  </si>
  <si>
    <t>Current Design</t>
  </si>
  <si>
    <t>New Design Changes (Batteries?)</t>
  </si>
  <si>
    <t>4 $/m</t>
  </si>
  <si>
    <t>Field Application</t>
  </si>
  <si>
    <t>Dedicated Winch &amp; Tether</t>
  </si>
  <si>
    <t>UNOLS / MBARI / Shana Rae Comp.</t>
  </si>
  <si>
    <t>Cost Winch</t>
  </si>
  <si>
    <t>60K$ Loose Quote</t>
  </si>
  <si>
    <t>20-30K$ Loose Quote</t>
  </si>
  <si>
    <t>FO Est Cost</t>
  </si>
  <si>
    <t>Coax Est Cost</t>
  </si>
  <si>
    <t>Converter Cost</t>
  </si>
  <si>
    <t>SingleMode 2x 1000 Gbit/s</t>
  </si>
  <si>
    <t>Requires FO Kit &amp; Jbox</t>
  </si>
  <si>
    <t>Mechanical Termination</t>
  </si>
  <si>
    <t>Kevlar potted BSR</t>
  </si>
  <si>
    <t>Wire Termination w/ BSR</t>
  </si>
  <si>
    <t>??</t>
  </si>
  <si>
    <t>Basic Kit No Jbox (field Splice)</t>
  </si>
  <si>
    <t>at &gt;5HP (3.2kW), may req 3ø power</t>
  </si>
  <si>
    <t>Depressor Weight Reqd</t>
  </si>
  <si>
    <t>No</t>
  </si>
  <si>
    <t>Yes</t>
  </si>
  <si>
    <t>ADSL Filter</t>
  </si>
  <si>
    <t>Meets Requirements</t>
  </si>
  <si>
    <t>Not Acceptable</t>
  </si>
  <si>
    <t>Substandard</t>
  </si>
  <si>
    <t xml:space="preserve">Moderately Meets </t>
  </si>
  <si>
    <t>Greatly Exceeds Requirements</t>
  </si>
  <si>
    <t>Level</t>
  </si>
  <si>
    <t>Grades</t>
  </si>
  <si>
    <t>600V 18AWG/7C Rated</t>
  </si>
  <si>
    <t>Small sheave</t>
  </si>
  <si>
    <t>Large sheave</t>
  </si>
  <si>
    <t>Weighted Grade</t>
  </si>
  <si>
    <t>Grade Coax</t>
  </si>
  <si>
    <t>Weighted Grade    FO</t>
  </si>
  <si>
    <t>CABLE</t>
  </si>
  <si>
    <t>ELECTRICAL IMPACT</t>
  </si>
  <si>
    <t>DATA IMPACT</t>
  </si>
  <si>
    <t xml:space="preserve">OPERATIONAL </t>
  </si>
  <si>
    <t>MECHANICAL</t>
  </si>
  <si>
    <t>MAINTENANCE</t>
  </si>
  <si>
    <t>CATEGORY</t>
  </si>
  <si>
    <t>KEY SPECs</t>
  </si>
  <si>
    <t>IMPACT</t>
  </si>
  <si>
    <t>UNOLS Standard 0.322"ø (Coax | 4C)</t>
  </si>
  <si>
    <t>COST</t>
  </si>
  <si>
    <t>~ 30K (Tether/Winch/SlipRing/Xverters</t>
  </si>
  <si>
    <t>Lower cost, less gear on accomodating ships</t>
  </si>
  <si>
    <t>Batteries required to get to 600W</t>
  </si>
  <si>
    <t>19AWG Conductors 1000V rated</t>
  </si>
  <si>
    <t xml:space="preserve">Field Servicable, inexpensive terminations </t>
  </si>
  <si>
    <t>May Avoid depressor weight, but floats remain</t>
  </si>
  <si>
    <t>45 Mbps limits via VDSL</t>
  </si>
  <si>
    <t>Already support on many ships (WF, RC, JM, SR)</t>
  </si>
  <si>
    <t>10 klbf NBL, 5 klbf SWL</t>
  </si>
  <si>
    <t>Real-Time data collection at the surface lost</t>
  </si>
  <si>
    <t>Can use standard terms and splice whips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</si>
</sst>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/>
    <xf numFmtId="44" fontId="0" fillId="0" borderId="0" xfId="1" applyFont="1"/>
    <xf numFmtId="9" fontId="0" fillId="0" borderId="0" xfId="2" applyFont="1"/>
    <xf numFmtId="9" fontId="1" fillId="0" borderId="0" xfId="0" applyNumberFormat="1" applyFont="1"/>
    <xf numFmtId="44" fontId="1" fillId="0" borderId="0" xfId="0" applyNumberFormat="1" applyFont="1"/>
    <xf numFmtId="0" fontId="0" fillId="0" borderId="0" xfId="0" applyAlignment="1">
      <alignment horizontal="center"/>
    </xf>
  </cellXfs>
  <cellStyles count="5">
    <cellStyle name="Currency" xfId="1" builtinId="4"/>
    <cellStyle name="Followed Hyperlink" xfId="4" builtinId="9" hidden="1"/>
    <cellStyle name="Hyperlink" xfId="3" builtinId="8" hidden="1"/>
    <cellStyle name="Normal" xfId="0" builtinId="0"/>
    <cellStyle name="Percent" xfId="2" builtinId="5"/>
  </cellStyles>
  <dxfs count="7">
    <dxf>
      <alignment horizontal="center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4" formatCode="_(&quot;$&quot;* #,##0.00_);_(&quot;$&quot;* \(#,##0.00\);_(&quot;$&quot;* &quot;-&quot;??_);_(@_)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Table1" displayName="Table1" ref="A7:J29" totalsRowCount="1" headerRowDxfId="6">
  <autoFilter ref="A7:J28"/>
  <tableColumns count="10">
    <tableColumn id="1" name="Criteria"/>
    <tableColumn id="2" name="Weight (%)" totalsRowFunction="custom" totalsRowDxfId="5" dataCellStyle="Percent">
      <totalsRowFormula>SUM(Table1[Weight (%)])</totalsRowFormula>
    </tableColumn>
    <tableColumn id="4" name="FO Tether w/ Winch"/>
    <tableColumn id="8" name="FO Est Cost" totalsRowFunction="custom" totalsRowDxfId="4" dataCellStyle="Currency">
      <totalsRowFormula>SUM(Table1[FO Est Cost])</totalsRowFormula>
    </tableColumn>
    <tableColumn id="5" name="Grade"/>
    <tableColumn id="11" name="Weighted Grade    FO" totalsRowFunction="custom" dataDxfId="3">
      <calculatedColumnFormula>Table1[[#This Row],[Grade]]*Table1[[#This Row],[Weight (%)]]</calculatedColumnFormula>
      <totalsRowFormula>SUM(Table1[Weighted Grade    FO])</totalsRowFormula>
    </tableColumn>
    <tableColumn id="6" name="Coax Tether w/winch"/>
    <tableColumn id="9" name="Coax Est Cost" totalsRowFunction="custom" totalsRowDxfId="2" dataCellStyle="Currency">
      <totalsRowFormula>SUM(Table1[Coax Est Cost])</totalsRowFormula>
    </tableColumn>
    <tableColumn id="7" name="Grade Coax"/>
    <tableColumn id="10" name="Weighted Grade" totalsRowFunction="custom" dataDxfId="1">
      <calculatedColumnFormula>Table1[[#This Row],[Grade Coax]]*Table1[[#This Row],[Weight (%)]]</calculatedColumnFormula>
      <totalsRowFormula>SUM(Table1[Weighted Grade])</totalsRow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L4:M9" totalsRowShown="0">
  <autoFilter ref="L4:M9"/>
  <tableColumns count="2">
    <tableColumn id="1" name="Grades" dataDxfId="0"/>
    <tableColumn id="2" name="Level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2:C9" totalsRowShown="0">
  <autoFilter ref="A2:C9"/>
  <tableColumns count="3">
    <tableColumn id="1" name="CATEGORY"/>
    <tableColumn id="2" name="KEY SPECs"/>
    <tableColumn id="3" name="IMPACT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32"/>
  <sheetViews>
    <sheetView zoomScale="175" workbookViewId="0">
      <selection activeCell="D19" sqref="D19"/>
    </sheetView>
  </sheetViews>
  <sheetFormatPr baseColWidth="10" defaultRowHeight="16" x14ac:dyDescent="0.2"/>
  <cols>
    <col min="1" max="1" width="22.6640625" customWidth="1"/>
    <col min="2" max="2" width="11.83203125" customWidth="1"/>
    <col min="3" max="3" width="30.6640625" customWidth="1"/>
    <col min="4" max="4" width="11.5" customWidth="1"/>
    <col min="5" max="5" width="6.33203125" customWidth="1"/>
    <col min="6" max="6" width="14.6640625" customWidth="1"/>
    <col min="7" max="7" width="31" customWidth="1"/>
    <col min="8" max="8" width="12.6640625" customWidth="1"/>
    <col min="9" max="9" width="5.83203125" customWidth="1"/>
    <col min="10" max="10" width="14.33203125" customWidth="1"/>
    <col min="11" max="11" width="6.33203125" customWidth="1"/>
    <col min="13" max="13" width="29.33203125" customWidth="1"/>
  </cols>
  <sheetData>
    <row r="1" spans="1:13" ht="21" x14ac:dyDescent="0.25">
      <c r="A1" s="2" t="s">
        <v>0</v>
      </c>
    </row>
    <row r="2" spans="1:13" ht="21" x14ac:dyDescent="0.25">
      <c r="A2" s="2"/>
    </row>
    <row r="3" spans="1:13" x14ac:dyDescent="0.2">
      <c r="A3" t="s">
        <v>2</v>
      </c>
      <c r="B3" t="s">
        <v>1</v>
      </c>
    </row>
    <row r="4" spans="1:13" x14ac:dyDescent="0.2">
      <c r="A4" t="s">
        <v>3</v>
      </c>
      <c r="B4" s="3">
        <f ca="1">TODAY()</f>
        <v>42793</v>
      </c>
      <c r="L4" t="s">
        <v>80</v>
      </c>
      <c r="M4" t="s">
        <v>79</v>
      </c>
    </row>
    <row r="5" spans="1:13" x14ac:dyDescent="0.2">
      <c r="A5" t="s">
        <v>4</v>
      </c>
      <c r="B5" s="4" t="s">
        <v>5</v>
      </c>
      <c r="L5" s="10">
        <v>1</v>
      </c>
      <c r="M5" t="s">
        <v>75</v>
      </c>
    </row>
    <row r="6" spans="1:13" x14ac:dyDescent="0.2">
      <c r="L6" s="10">
        <v>2</v>
      </c>
      <c r="M6" t="s">
        <v>76</v>
      </c>
    </row>
    <row r="7" spans="1:13" x14ac:dyDescent="0.2">
      <c r="A7" s="1" t="s">
        <v>6</v>
      </c>
      <c r="B7" s="1" t="s">
        <v>7</v>
      </c>
      <c r="C7" s="1" t="s">
        <v>8</v>
      </c>
      <c r="D7" s="1" t="s">
        <v>59</v>
      </c>
      <c r="E7" s="1" t="s">
        <v>13</v>
      </c>
      <c r="F7" s="1" t="s">
        <v>86</v>
      </c>
      <c r="G7" s="1" t="s">
        <v>9</v>
      </c>
      <c r="H7" s="1" t="s">
        <v>60</v>
      </c>
      <c r="I7" s="1" t="s">
        <v>85</v>
      </c>
      <c r="J7" s="1" t="s">
        <v>84</v>
      </c>
      <c r="K7" s="1"/>
      <c r="L7" s="10">
        <v>3</v>
      </c>
      <c r="M7" t="s">
        <v>74</v>
      </c>
    </row>
    <row r="8" spans="1:13" x14ac:dyDescent="0.2">
      <c r="A8" t="s">
        <v>10</v>
      </c>
      <c r="B8" s="7">
        <v>0.05</v>
      </c>
      <c r="C8" t="s">
        <v>17</v>
      </c>
      <c r="D8" s="6"/>
      <c r="E8">
        <v>5</v>
      </c>
      <c r="F8">
        <f>Table1[[#This Row],[Grade]]*Table1[[#This Row],[Weight (%)]]</f>
        <v>0.25</v>
      </c>
      <c r="G8" t="s">
        <v>46</v>
      </c>
      <c r="H8" s="6"/>
      <c r="I8">
        <v>3</v>
      </c>
      <c r="J8">
        <f>Table1[[#This Row],[Grade Coax]]*Table1[[#This Row],[Weight (%)]]</f>
        <v>0.15000000000000002</v>
      </c>
      <c r="L8" s="10">
        <v>4</v>
      </c>
      <c r="M8" t="s">
        <v>77</v>
      </c>
    </row>
    <row r="9" spans="1:13" x14ac:dyDescent="0.2">
      <c r="A9" t="s">
        <v>11</v>
      </c>
      <c r="B9" s="7">
        <v>0.05</v>
      </c>
      <c r="C9" t="s">
        <v>20</v>
      </c>
      <c r="D9" s="6"/>
      <c r="E9">
        <v>4</v>
      </c>
      <c r="F9">
        <f>Table1[[#This Row],[Grade]]*Table1[[#This Row],[Weight (%)]]</f>
        <v>0.2</v>
      </c>
      <c r="G9" t="s">
        <v>23</v>
      </c>
      <c r="H9" s="6"/>
      <c r="I9">
        <v>4</v>
      </c>
      <c r="J9">
        <f>Table1[[#This Row],[Grade Coax]]*Table1[[#This Row],[Weight (%)]]</f>
        <v>0.2</v>
      </c>
      <c r="L9" s="10">
        <v>5</v>
      </c>
      <c r="M9" t="s">
        <v>78</v>
      </c>
    </row>
    <row r="10" spans="1:13" x14ac:dyDescent="0.2">
      <c r="A10" t="s">
        <v>19</v>
      </c>
      <c r="B10" s="7">
        <v>2.5000000000000001E-2</v>
      </c>
      <c r="C10" t="s">
        <v>25</v>
      </c>
      <c r="D10" s="6"/>
      <c r="E10">
        <v>3</v>
      </c>
      <c r="F10">
        <f>Table1[[#This Row],[Grade]]*Table1[[#This Row],[Weight (%)]]</f>
        <v>7.5000000000000011E-2</v>
      </c>
      <c r="G10" t="s">
        <v>21</v>
      </c>
      <c r="H10" s="6"/>
      <c r="I10">
        <v>4</v>
      </c>
      <c r="J10">
        <f>Table1[[#This Row],[Grade Coax]]*Table1[[#This Row],[Weight (%)]]</f>
        <v>0.1</v>
      </c>
    </row>
    <row r="11" spans="1:13" x14ac:dyDescent="0.2">
      <c r="A11" t="s">
        <v>22</v>
      </c>
      <c r="B11" s="7">
        <v>2.5000000000000001E-2</v>
      </c>
      <c r="C11" t="s">
        <v>33</v>
      </c>
      <c r="D11" s="6"/>
      <c r="E11">
        <v>3</v>
      </c>
      <c r="F11">
        <f>Table1[[#This Row],[Grade]]*Table1[[#This Row],[Weight (%)]]</f>
        <v>7.5000000000000011E-2</v>
      </c>
      <c r="G11" t="s">
        <v>39</v>
      </c>
      <c r="H11" s="6"/>
      <c r="I11">
        <v>3</v>
      </c>
      <c r="J11">
        <f>Table1[[#This Row],[Grade Coax]]*Table1[[#This Row],[Weight (%)]]</f>
        <v>7.5000000000000011E-2</v>
      </c>
    </row>
    <row r="12" spans="1:13" x14ac:dyDescent="0.2">
      <c r="A12" t="s">
        <v>26</v>
      </c>
      <c r="B12" s="7">
        <v>2.5000000000000001E-2</v>
      </c>
      <c r="C12" t="s">
        <v>34</v>
      </c>
      <c r="D12" s="6"/>
      <c r="E12">
        <v>3</v>
      </c>
      <c r="F12">
        <f>Table1[[#This Row],[Grade]]*Table1[[#This Row],[Weight (%)]]</f>
        <v>7.5000000000000011E-2</v>
      </c>
      <c r="G12" t="s">
        <v>40</v>
      </c>
      <c r="H12" s="6"/>
      <c r="I12">
        <v>5</v>
      </c>
      <c r="J12">
        <f>Table1[[#This Row],[Grade Coax]]*Table1[[#This Row],[Weight (%)]]</f>
        <v>0.125</v>
      </c>
    </row>
    <row r="13" spans="1:13" x14ac:dyDescent="0.2">
      <c r="A13" t="s">
        <v>12</v>
      </c>
      <c r="B13" s="7">
        <v>0.05</v>
      </c>
      <c r="C13" t="s">
        <v>35</v>
      </c>
      <c r="D13" s="6">
        <f>12*400</f>
        <v>4800</v>
      </c>
      <c r="E13">
        <v>3</v>
      </c>
      <c r="F13">
        <f>Table1[[#This Row],[Grade]]*Table1[[#This Row],[Weight (%)]]</f>
        <v>0.15000000000000002</v>
      </c>
      <c r="G13" t="s">
        <v>52</v>
      </c>
      <c r="H13" s="6">
        <f>4*400</f>
        <v>1600</v>
      </c>
      <c r="I13">
        <v>4</v>
      </c>
      <c r="J13">
        <f>Table1[[#This Row],[Grade Coax]]*Table1[[#This Row],[Weight (%)]]</f>
        <v>0.2</v>
      </c>
    </row>
    <row r="14" spans="1:13" x14ac:dyDescent="0.2">
      <c r="A14" t="s">
        <v>18</v>
      </c>
      <c r="B14" s="7">
        <v>0.1</v>
      </c>
      <c r="C14" t="s">
        <v>81</v>
      </c>
      <c r="D14" s="6"/>
      <c r="E14">
        <v>3</v>
      </c>
      <c r="F14">
        <f>Table1[[#This Row],[Grade]]*Table1[[#This Row],[Weight (%)]]</f>
        <v>0.30000000000000004</v>
      </c>
      <c r="G14" t="s">
        <v>32</v>
      </c>
      <c r="H14" s="6"/>
      <c r="I14">
        <v>2</v>
      </c>
      <c r="J14">
        <f>Table1[[#This Row],[Grade Coax]]*Table1[[#This Row],[Weight (%)]]</f>
        <v>0.2</v>
      </c>
    </row>
    <row r="15" spans="1:13" x14ac:dyDescent="0.2">
      <c r="A15" t="s">
        <v>64</v>
      </c>
      <c r="B15" s="7">
        <v>0.05</v>
      </c>
      <c r="C15" t="s">
        <v>65</v>
      </c>
      <c r="D15" s="6" t="s">
        <v>67</v>
      </c>
      <c r="E15">
        <v>3</v>
      </c>
      <c r="F15">
        <f>Table1[[#This Row],[Grade]]*Table1[[#This Row],[Weight (%)]]</f>
        <v>0.15000000000000002</v>
      </c>
      <c r="G15" t="s">
        <v>66</v>
      </c>
      <c r="H15" s="6" t="s">
        <v>67</v>
      </c>
      <c r="I15">
        <v>4</v>
      </c>
      <c r="J15">
        <f>Table1[[#This Row],[Grade Coax]]*Table1[[#This Row],[Weight (%)]]</f>
        <v>0.2</v>
      </c>
    </row>
    <row r="16" spans="1:13" x14ac:dyDescent="0.2">
      <c r="A16" t="s">
        <v>24</v>
      </c>
      <c r="B16" s="7">
        <v>0.05</v>
      </c>
      <c r="C16" t="s">
        <v>63</v>
      </c>
      <c r="D16" s="6">
        <v>1500</v>
      </c>
      <c r="E16">
        <v>3</v>
      </c>
      <c r="F16">
        <f>Table1[[#This Row],[Grade]]*Table1[[#This Row],[Weight (%)]]</f>
        <v>0.15000000000000002</v>
      </c>
      <c r="G16" t="s">
        <v>68</v>
      </c>
      <c r="H16" s="6">
        <v>60</v>
      </c>
      <c r="I16">
        <v>4</v>
      </c>
      <c r="J16">
        <f>Table1[[#This Row],[Grade Coax]]*Table1[[#This Row],[Weight (%)]]</f>
        <v>0.2</v>
      </c>
    </row>
    <row r="17" spans="1:10" x14ac:dyDescent="0.2">
      <c r="A17" t="s">
        <v>61</v>
      </c>
      <c r="B17" s="7">
        <v>0.05</v>
      </c>
      <c r="C17" t="s">
        <v>62</v>
      </c>
      <c r="D17" s="6">
        <v>400</v>
      </c>
      <c r="E17">
        <v>3</v>
      </c>
      <c r="F17">
        <f>Table1[[#This Row],[Grade]]*Table1[[#This Row],[Weight (%)]]</f>
        <v>0.15000000000000002</v>
      </c>
      <c r="G17" t="s">
        <v>73</v>
      </c>
      <c r="H17" s="6">
        <v>100</v>
      </c>
      <c r="I17">
        <v>3</v>
      </c>
      <c r="J17">
        <f>Table1[[#This Row],[Grade Coax]]*Table1[[#This Row],[Weight (%)]]</f>
        <v>0.15000000000000002</v>
      </c>
    </row>
    <row r="18" spans="1:10" x14ac:dyDescent="0.2">
      <c r="A18" t="s">
        <v>14</v>
      </c>
      <c r="B18" s="7">
        <v>0.05</v>
      </c>
      <c r="C18" t="s">
        <v>36</v>
      </c>
      <c r="D18" s="6">
        <v>500</v>
      </c>
      <c r="E18">
        <v>3</v>
      </c>
      <c r="F18">
        <f>Table1[[#This Row],[Grade]]*Table1[[#This Row],[Weight (%)]]</f>
        <v>0.15000000000000002</v>
      </c>
      <c r="G18" t="s">
        <v>37</v>
      </c>
      <c r="H18" s="6">
        <v>200</v>
      </c>
      <c r="I18">
        <v>4</v>
      </c>
      <c r="J18">
        <f>Table1[[#This Row],[Grade Coax]]*Table1[[#This Row],[Weight (%)]]</f>
        <v>0.2</v>
      </c>
    </row>
    <row r="19" spans="1:10" x14ac:dyDescent="0.2">
      <c r="A19" t="s">
        <v>15</v>
      </c>
      <c r="B19" s="7">
        <v>0.05</v>
      </c>
      <c r="C19" s="5" t="s">
        <v>36</v>
      </c>
      <c r="D19" s="6">
        <v>5000</v>
      </c>
      <c r="E19">
        <v>3</v>
      </c>
      <c r="F19">
        <f>Table1[[#This Row],[Grade]]*Table1[[#This Row],[Weight (%)]]</f>
        <v>0.15000000000000002</v>
      </c>
      <c r="G19" t="s">
        <v>38</v>
      </c>
      <c r="H19" s="6">
        <v>1000</v>
      </c>
      <c r="I19">
        <v>4</v>
      </c>
      <c r="J19">
        <f>Table1[[#This Row],[Grade Coax]]*Table1[[#This Row],[Weight (%)]]</f>
        <v>0.2</v>
      </c>
    </row>
    <row r="20" spans="1:10" x14ac:dyDescent="0.2">
      <c r="A20" t="s">
        <v>16</v>
      </c>
      <c r="B20" s="7">
        <v>0.05</v>
      </c>
      <c r="C20" t="s">
        <v>83</v>
      </c>
      <c r="D20" s="6">
        <v>1000</v>
      </c>
      <c r="E20">
        <v>3</v>
      </c>
      <c r="F20">
        <f>Table1[[#This Row],[Grade]]*Table1[[#This Row],[Weight (%)]]</f>
        <v>0.15000000000000002</v>
      </c>
      <c r="G20" t="s">
        <v>82</v>
      </c>
      <c r="H20" s="6">
        <v>500</v>
      </c>
      <c r="I20">
        <v>4</v>
      </c>
      <c r="J20">
        <f>Table1[[#This Row],[Grade Coax]]*Table1[[#This Row],[Weight (%)]]</f>
        <v>0.2</v>
      </c>
    </row>
    <row r="21" spans="1:10" x14ac:dyDescent="0.2">
      <c r="A21" t="s">
        <v>44</v>
      </c>
      <c r="B21" s="7">
        <v>2.5000000000000001E-2</v>
      </c>
      <c r="C21" t="s">
        <v>45</v>
      </c>
      <c r="D21" s="6"/>
      <c r="E21">
        <v>5</v>
      </c>
      <c r="F21">
        <f>Table1[[#This Row],[Grade]]*Table1[[#This Row],[Weight (%)]]</f>
        <v>0.125</v>
      </c>
      <c r="G21" t="s">
        <v>47</v>
      </c>
      <c r="H21" s="6"/>
      <c r="I21">
        <v>3</v>
      </c>
      <c r="J21">
        <f>Table1[[#This Row],[Grade Coax]]*Table1[[#This Row],[Weight (%)]]</f>
        <v>7.5000000000000011E-2</v>
      </c>
    </row>
    <row r="22" spans="1:10" x14ac:dyDescent="0.2">
      <c r="A22" t="s">
        <v>53</v>
      </c>
      <c r="B22" s="7">
        <v>0.05</v>
      </c>
      <c r="C22" t="s">
        <v>54</v>
      </c>
      <c r="D22" s="6"/>
      <c r="E22">
        <v>3</v>
      </c>
      <c r="F22">
        <f>Table1[[#This Row],[Grade]]*Table1[[#This Row],[Weight (%)]]</f>
        <v>0.15000000000000002</v>
      </c>
      <c r="G22" t="s">
        <v>55</v>
      </c>
      <c r="H22" s="6"/>
      <c r="I22">
        <v>5</v>
      </c>
      <c r="J22">
        <f>Table1[[#This Row],[Grade Coax]]*Table1[[#This Row],[Weight (%)]]</f>
        <v>0.25</v>
      </c>
    </row>
    <row r="23" spans="1:10" x14ac:dyDescent="0.2">
      <c r="A23" t="s">
        <v>70</v>
      </c>
      <c r="B23" s="7">
        <v>0.05</v>
      </c>
      <c r="C23" t="s">
        <v>72</v>
      </c>
      <c r="D23" s="6">
        <v>500</v>
      </c>
      <c r="E23">
        <v>3</v>
      </c>
      <c r="F23">
        <f>Table1[[#This Row],[Grade]]*Table1[[#This Row],[Weight (%)]]</f>
        <v>0.15000000000000002</v>
      </c>
      <c r="G23" t="s">
        <v>71</v>
      </c>
      <c r="H23" s="6">
        <v>0</v>
      </c>
      <c r="I23">
        <v>4</v>
      </c>
      <c r="J23">
        <f>Table1[[#This Row],[Grade Coax]]*Table1[[#This Row],[Weight (%)]]</f>
        <v>0.2</v>
      </c>
    </row>
    <row r="24" spans="1:10" x14ac:dyDescent="0.2">
      <c r="A24" t="s">
        <v>49</v>
      </c>
      <c r="B24" s="7">
        <v>0.05</v>
      </c>
      <c r="C24" t="s">
        <v>50</v>
      </c>
      <c r="D24" s="6"/>
      <c r="E24">
        <v>3</v>
      </c>
      <c r="F24">
        <f>Table1[[#This Row],[Grade]]*Table1[[#This Row],[Weight (%)]]</f>
        <v>0.15000000000000002</v>
      </c>
      <c r="G24" t="s">
        <v>51</v>
      </c>
      <c r="H24" s="6"/>
      <c r="I24">
        <v>2</v>
      </c>
      <c r="J24">
        <f>Table1[[#This Row],[Grade Coax]]*Table1[[#This Row],[Weight (%)]]</f>
        <v>0.1</v>
      </c>
    </row>
    <row r="25" spans="1:10" x14ac:dyDescent="0.2">
      <c r="A25" t="s">
        <v>27</v>
      </c>
      <c r="B25" s="7">
        <v>2.5000000000000001E-2</v>
      </c>
      <c r="C25" t="s">
        <v>69</v>
      </c>
      <c r="D25" s="6"/>
      <c r="E25">
        <v>3</v>
      </c>
      <c r="F25">
        <f>Table1[[#This Row],[Grade]]*Table1[[#This Row],[Weight (%)]]</f>
        <v>7.5000000000000011E-2</v>
      </c>
      <c r="H25" s="6"/>
      <c r="I25">
        <v>5</v>
      </c>
      <c r="J25">
        <f>Table1[[#This Row],[Grade Coax]]*Table1[[#This Row],[Weight (%)]]</f>
        <v>0.125</v>
      </c>
    </row>
    <row r="26" spans="1:10" x14ac:dyDescent="0.2">
      <c r="A26" t="s">
        <v>29</v>
      </c>
      <c r="B26" s="7">
        <v>2.5000000000000001E-2</v>
      </c>
      <c r="C26" t="s">
        <v>30</v>
      </c>
      <c r="D26" s="6"/>
      <c r="E26">
        <v>3</v>
      </c>
      <c r="F26">
        <f>Table1[[#This Row],[Grade]]*Table1[[#This Row],[Weight (%)]]</f>
        <v>7.5000000000000011E-2</v>
      </c>
      <c r="G26" t="s">
        <v>31</v>
      </c>
      <c r="H26" s="6"/>
      <c r="I26">
        <v>3</v>
      </c>
      <c r="J26">
        <f>Table1[[#This Row],[Grade Coax]]*Table1[[#This Row],[Weight (%)]]</f>
        <v>7.5000000000000011E-2</v>
      </c>
    </row>
    <row r="27" spans="1:10" x14ac:dyDescent="0.2">
      <c r="A27" t="s">
        <v>28</v>
      </c>
      <c r="B27" s="7">
        <v>0.05</v>
      </c>
      <c r="C27" t="s">
        <v>38</v>
      </c>
      <c r="D27" s="6"/>
      <c r="E27">
        <v>3</v>
      </c>
      <c r="F27">
        <f>Table1[[#This Row],[Grade]]*Table1[[#This Row],[Weight (%)]]</f>
        <v>0.15000000000000002</v>
      </c>
      <c r="G27" t="s">
        <v>36</v>
      </c>
      <c r="H27" s="6"/>
      <c r="I27">
        <v>4</v>
      </c>
      <c r="J27">
        <f>Table1[[#This Row],[Grade Coax]]*Table1[[#This Row],[Weight (%)]]</f>
        <v>0.2</v>
      </c>
    </row>
    <row r="28" spans="1:10" x14ac:dyDescent="0.2">
      <c r="A28" t="s">
        <v>56</v>
      </c>
      <c r="B28" s="7">
        <v>0.1</v>
      </c>
      <c r="C28" t="s">
        <v>57</v>
      </c>
      <c r="D28" s="6">
        <v>60000</v>
      </c>
      <c r="E28">
        <v>3</v>
      </c>
      <c r="F28">
        <f>Table1[[#This Row],[Grade]]*Table1[[#This Row],[Weight (%)]]</f>
        <v>0.30000000000000004</v>
      </c>
      <c r="G28" t="s">
        <v>58</v>
      </c>
      <c r="H28" s="6">
        <v>25000</v>
      </c>
      <c r="I28">
        <v>4</v>
      </c>
      <c r="J28">
        <f>Table1[[#This Row],[Grade Coax]]*Table1[[#This Row],[Weight (%)]]</f>
        <v>0.4</v>
      </c>
    </row>
    <row r="29" spans="1:10" x14ac:dyDescent="0.2">
      <c r="B29" s="8">
        <f>SUM(Table1[Weight (%)])</f>
        <v>1.0000000000000002</v>
      </c>
      <c r="D29" s="9">
        <f>SUM(Table1[FO Est Cost])</f>
        <v>73700</v>
      </c>
      <c r="F29">
        <f>SUM(Table1[Weighted Grade    FO])</f>
        <v>3.1999999999999993</v>
      </c>
      <c r="H29" s="9">
        <f>SUM(Table1[Coax Est Cost])</f>
        <v>28460</v>
      </c>
      <c r="J29">
        <f>SUM(Table1[Weighted Grade])</f>
        <v>3.6250000000000009</v>
      </c>
    </row>
    <row r="31" spans="1:10" x14ac:dyDescent="0.2">
      <c r="A31" t="s">
        <v>43</v>
      </c>
      <c r="B31" t="s">
        <v>48</v>
      </c>
    </row>
    <row r="32" spans="1:10" x14ac:dyDescent="0.2">
      <c r="A32" t="s">
        <v>42</v>
      </c>
      <c r="B32" t="s">
        <v>41</v>
      </c>
    </row>
  </sheetData>
  <phoneticPr fontId="4" type="noConversion"/>
  <pageMargins left="0.7" right="0.7" top="0.75" bottom="0.75" header="0.3" footer="0.3"/>
  <pageSetup scale="55" fitToHeight="0" orientation="landscape" horizontalDpi="0" verticalDpi="0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abSelected="1" zoomScale="188" workbookViewId="0">
      <selection activeCell="A2" sqref="A2:C2"/>
    </sheetView>
  </sheetViews>
  <sheetFormatPr baseColWidth="10" defaultRowHeight="16" x14ac:dyDescent="0.2"/>
  <cols>
    <col min="1" max="1" width="19.6640625" customWidth="1"/>
    <col min="2" max="2" width="34.83203125" customWidth="1"/>
    <col min="3" max="3" width="47.1640625" customWidth="1"/>
  </cols>
  <sheetData>
    <row r="2" spans="1:3" x14ac:dyDescent="0.2">
      <c r="A2" t="s">
        <v>93</v>
      </c>
      <c r="B2" t="s">
        <v>94</v>
      </c>
      <c r="C2" t="s">
        <v>95</v>
      </c>
    </row>
    <row r="3" spans="1:3" x14ac:dyDescent="0.2">
      <c r="A3" t="s">
        <v>87</v>
      </c>
      <c r="B3" t="s">
        <v>96</v>
      </c>
    </row>
    <row r="4" spans="1:3" x14ac:dyDescent="0.2">
      <c r="A4" t="s">
        <v>88</v>
      </c>
      <c r="B4" t="s">
        <v>101</v>
      </c>
      <c r="C4" t="s">
        <v>100</v>
      </c>
    </row>
    <row r="5" spans="1:3" x14ac:dyDescent="0.2">
      <c r="A5" t="s">
        <v>91</v>
      </c>
      <c r="B5" t="s">
        <v>106</v>
      </c>
      <c r="C5" t="s">
        <v>105</v>
      </c>
    </row>
    <row r="6" spans="1:3" x14ac:dyDescent="0.2">
      <c r="A6" t="s">
        <v>89</v>
      </c>
      <c r="B6" t="s">
        <v>104</v>
      </c>
      <c r="C6" t="s">
        <v>107</v>
      </c>
    </row>
    <row r="7" spans="1:3" x14ac:dyDescent="0.2">
      <c r="A7" t="s">
        <v>90</v>
      </c>
      <c r="C7" t="s">
        <v>103</v>
      </c>
    </row>
    <row r="8" spans="1:3" x14ac:dyDescent="0.2">
      <c r="A8" t="s">
        <v>92</v>
      </c>
      <c r="B8" t="s">
        <v>108</v>
      </c>
      <c r="C8" t="s">
        <v>102</v>
      </c>
    </row>
    <row r="9" spans="1:3" x14ac:dyDescent="0.2">
      <c r="A9" t="s">
        <v>97</v>
      </c>
      <c r="B9" t="s">
        <v>98</v>
      </c>
      <c r="C9" t="s">
        <v>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TradeStudy</vt:lpstr>
      <vt:lpstr>CTD 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2017-01-31T18:06:24Z</cp:lastPrinted>
  <dcterms:created xsi:type="dcterms:W3CDTF">2017-01-27T15:42:59Z</dcterms:created>
  <dcterms:modified xsi:type="dcterms:W3CDTF">2017-02-28T00:06:01Z</dcterms:modified>
</cp:coreProperties>
</file>