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Q:\BillsOfMaterials\EE_BOM\"/>
    </mc:Choice>
  </mc:AlternateContent>
  <xr:revisionPtr revIDLastSave="0" documentId="13_ncr:1_{BD5772B5-7787-471E-946A-46EB36259F4B}" xr6:coauthVersionLast="36" xr6:coauthVersionMax="36" xr10:uidLastSave="{00000000-0000-0000-0000-000000000000}"/>
  <bookViews>
    <workbookView xWindow="-45" yWindow="1020" windowWidth="24045" windowHeight="13755" tabRatio="810" xr2:uid="{00000000-000D-0000-FFFF-FFFF00000000}"/>
  </bookViews>
  <sheets>
    <sheet name="Electrical" sheetId="15" r:id="rId1"/>
    <sheet name="BatterySystem_Copy" sheetId="11" r:id="rId2"/>
    <sheet name="DeckBox_Copy" sheetId="14" r:id="rId3"/>
    <sheet name="MegaPhaseBOM" sheetId="17" r:id="rId4"/>
    <sheet name="MCElectronicsBOM" sheetId="16" r:id="rId5"/>
    <sheet name="InternalWiring (ARCHIVE)" sheetId="2" r:id="rId6"/>
    <sheet name="AntennaCost" sheetId="19" r:id="rId7"/>
  </sheets>
  <definedNames>
    <definedName name="_xlnm.Print_Area" localSheetId="0">Electrical!$E$6:$W$127</definedName>
    <definedName name="_xlnm.Print_Area" localSheetId="5">'InternalWiring (ARCHIVE)'!$A$1:$Z$127</definedName>
    <definedName name="_xlnm.Print_Titles" localSheetId="0">Electrical!$6:$6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32" i="15" l="1"/>
  <c r="T127" i="15"/>
  <c r="T126" i="15"/>
  <c r="T125" i="15"/>
  <c r="T124" i="15"/>
  <c r="T123" i="15"/>
  <c r="T122" i="15"/>
  <c r="T121" i="15"/>
  <c r="T120" i="15"/>
  <c r="T119" i="15"/>
  <c r="T118" i="15"/>
  <c r="T117" i="15"/>
  <c r="T116" i="15"/>
  <c r="T115" i="15"/>
  <c r="T114" i="15"/>
  <c r="T113" i="15"/>
  <c r="T112" i="15"/>
  <c r="T111" i="15"/>
  <c r="T110" i="15"/>
  <c r="T109" i="15"/>
  <c r="T108" i="15"/>
  <c r="T107" i="15"/>
  <c r="T106" i="15"/>
  <c r="T105" i="15"/>
  <c r="T104" i="15"/>
  <c r="T103" i="15"/>
  <c r="T102" i="15"/>
  <c r="T101" i="15"/>
  <c r="T100" i="15"/>
  <c r="T99" i="15"/>
  <c r="T98" i="15"/>
  <c r="T97" i="15"/>
  <c r="T96" i="15"/>
  <c r="T95" i="15"/>
  <c r="T94" i="15"/>
  <c r="T93" i="15"/>
  <c r="T92" i="15"/>
  <c r="T91" i="15"/>
  <c r="T90" i="15"/>
  <c r="T88" i="15"/>
  <c r="T87" i="15"/>
  <c r="T86" i="15"/>
  <c r="T85" i="15"/>
  <c r="T84" i="15"/>
  <c r="T83" i="15"/>
  <c r="T82" i="15"/>
  <c r="T81" i="15"/>
  <c r="T80" i="15"/>
  <c r="T79" i="15"/>
  <c r="T78" i="15"/>
  <c r="T77" i="15"/>
  <c r="T76" i="15"/>
  <c r="T75" i="15"/>
  <c r="T74" i="15"/>
  <c r="T73" i="15"/>
  <c r="T72" i="15"/>
  <c r="T71" i="15"/>
  <c r="T70" i="15"/>
  <c r="T69" i="15"/>
  <c r="T68" i="15"/>
  <c r="T67" i="15"/>
  <c r="T66" i="15"/>
  <c r="T65" i="15"/>
  <c r="T64" i="15"/>
  <c r="T63" i="15"/>
  <c r="T62" i="15"/>
  <c r="T61" i="15"/>
  <c r="T60" i="15"/>
  <c r="T59" i="15"/>
  <c r="T58" i="15"/>
  <c r="T57" i="15"/>
  <c r="T56" i="15"/>
  <c r="T55" i="15"/>
  <c r="T54" i="15"/>
  <c r="T53" i="15"/>
  <c r="T52" i="15"/>
  <c r="T51" i="15"/>
  <c r="T50" i="15"/>
  <c r="T49" i="15"/>
  <c r="T48" i="15"/>
  <c r="T47" i="15"/>
  <c r="T46" i="15"/>
  <c r="T45" i="15"/>
  <c r="T44" i="15"/>
  <c r="T43" i="15"/>
  <c r="T42" i="15"/>
  <c r="T41" i="15"/>
  <c r="T40" i="15"/>
  <c r="T39" i="15"/>
  <c r="T38" i="15"/>
  <c r="T37" i="15"/>
  <c r="T36" i="15"/>
  <c r="T35" i="15"/>
  <c r="T34" i="15"/>
  <c r="T33" i="15"/>
  <c r="T32" i="15"/>
  <c r="T31" i="15"/>
  <c r="T30" i="15"/>
  <c r="T29" i="15"/>
  <c r="T28" i="15"/>
  <c r="T27" i="15"/>
  <c r="T26" i="15"/>
  <c r="T25" i="15"/>
  <c r="T24" i="15"/>
  <c r="T23" i="15"/>
  <c r="T22" i="15"/>
  <c r="T21" i="15"/>
  <c r="T20" i="15"/>
  <c r="T19" i="15"/>
  <c r="T18" i="15"/>
  <c r="T17" i="15"/>
  <c r="T16" i="15"/>
  <c r="T15" i="15"/>
  <c r="T14" i="15"/>
  <c r="T13" i="15"/>
  <c r="T12" i="15"/>
  <c r="T11" i="15"/>
  <c r="T10" i="15"/>
  <c r="T9" i="15"/>
  <c r="T8" i="15"/>
  <c r="T7" i="15"/>
  <c r="T129" i="15" l="1"/>
  <c r="K47" i="14"/>
  <c r="K46" i="14"/>
  <c r="K45" i="14"/>
  <c r="K44" i="14"/>
  <c r="K43" i="14"/>
  <c r="K42" i="14"/>
  <c r="K41" i="14"/>
  <c r="G9" i="19" l="1"/>
  <c r="G8" i="19"/>
  <c r="G7" i="19"/>
  <c r="G6" i="19"/>
  <c r="G5" i="19"/>
  <c r="G4" i="19"/>
  <c r="G3" i="19"/>
  <c r="G10" i="19" l="1"/>
  <c r="E10" i="19"/>
  <c r="AD10" i="15" l="1"/>
  <c r="U10" i="15"/>
  <c r="AA10" i="15" s="1"/>
  <c r="AC10" i="15" s="1"/>
  <c r="Z10" i="15"/>
  <c r="AD9" i="15"/>
  <c r="U9" i="15"/>
  <c r="AA9" i="15" s="1"/>
  <c r="AC9" i="15" s="1"/>
  <c r="AB9" i="15"/>
  <c r="AD8" i="15"/>
  <c r="U8" i="15"/>
  <c r="AA8" i="15" s="1"/>
  <c r="AC8" i="15" s="1"/>
  <c r="AB8" i="15"/>
  <c r="Z8" i="15" l="1"/>
  <c r="Z9" i="15"/>
  <c r="AB10" i="15"/>
  <c r="AD79" i="15"/>
  <c r="AD11" i="15"/>
  <c r="AD12" i="15"/>
  <c r="AD13" i="15"/>
  <c r="AD14" i="15"/>
  <c r="AD15" i="15"/>
  <c r="AD16" i="15"/>
  <c r="AD17" i="15"/>
  <c r="AD18" i="15"/>
  <c r="AD19" i="15"/>
  <c r="AD20" i="15"/>
  <c r="AD21" i="15"/>
  <c r="AD22" i="15"/>
  <c r="AD23" i="15"/>
  <c r="AD24" i="15"/>
  <c r="AD25" i="15"/>
  <c r="AD26" i="15"/>
  <c r="AD27" i="15"/>
  <c r="AD28" i="15"/>
  <c r="AD29" i="15"/>
  <c r="AD30" i="15"/>
  <c r="AD31" i="15"/>
  <c r="AD32" i="15"/>
  <c r="AD33" i="15"/>
  <c r="AD34" i="15"/>
  <c r="AD35" i="15"/>
  <c r="AD36" i="15"/>
  <c r="AD37" i="15"/>
  <c r="AD38" i="15"/>
  <c r="AD39" i="15"/>
  <c r="AD40" i="15"/>
  <c r="AD41" i="15"/>
  <c r="AD42" i="15"/>
  <c r="AD43" i="15"/>
  <c r="AD44" i="15"/>
  <c r="AD45" i="15"/>
  <c r="AD46" i="15"/>
  <c r="AD47" i="15"/>
  <c r="AD48" i="15"/>
  <c r="AD49" i="15"/>
  <c r="AD50" i="15"/>
  <c r="AD51" i="15"/>
  <c r="AD52" i="15"/>
  <c r="AD53" i="15"/>
  <c r="AD54" i="15"/>
  <c r="AD55" i="15"/>
  <c r="AD56" i="15"/>
  <c r="AD57" i="15"/>
  <c r="AD58" i="15"/>
  <c r="AD59" i="15"/>
  <c r="AD60" i="15"/>
  <c r="AD61" i="15"/>
  <c r="AD62" i="15"/>
  <c r="AD63" i="15"/>
  <c r="AD64" i="15"/>
  <c r="AD65" i="15"/>
  <c r="AD66" i="15"/>
  <c r="AD67" i="15"/>
  <c r="AD68" i="15"/>
  <c r="AD69" i="15"/>
  <c r="AD70" i="15"/>
  <c r="AD71" i="15"/>
  <c r="AD72" i="15"/>
  <c r="AD73" i="15"/>
  <c r="AD74" i="15"/>
  <c r="AD75" i="15"/>
  <c r="AD76" i="15"/>
  <c r="AD77" i="15"/>
  <c r="AD78" i="15"/>
  <c r="AD80" i="15"/>
  <c r="AD82" i="15"/>
  <c r="AD83" i="15"/>
  <c r="AD84" i="15"/>
  <c r="AD85" i="15"/>
  <c r="AD86" i="15"/>
  <c r="AD87" i="15"/>
  <c r="AD88" i="15"/>
  <c r="AD90" i="15"/>
  <c r="AD91" i="15"/>
  <c r="AD92" i="15"/>
  <c r="AD93" i="15"/>
  <c r="AD94" i="15"/>
  <c r="AD95" i="15"/>
  <c r="AD96" i="15"/>
  <c r="AD97" i="15"/>
  <c r="AD98" i="15"/>
  <c r="AD99" i="15"/>
  <c r="AD100" i="15"/>
  <c r="AD101" i="15"/>
  <c r="AD102" i="15"/>
  <c r="AD103" i="15"/>
  <c r="AD104" i="15"/>
  <c r="AD105" i="15"/>
  <c r="AD106" i="15"/>
  <c r="AD107" i="15"/>
  <c r="AD108" i="15"/>
  <c r="AD109" i="15"/>
  <c r="AD110" i="15"/>
  <c r="AD111" i="15"/>
  <c r="AD112" i="15"/>
  <c r="AD113" i="15"/>
  <c r="AD114" i="15"/>
  <c r="AD115" i="15"/>
  <c r="AD116" i="15"/>
  <c r="AD117" i="15"/>
  <c r="AD118" i="15"/>
  <c r="AD119" i="15"/>
  <c r="AD120" i="15"/>
  <c r="AD121" i="15"/>
  <c r="AD122" i="15"/>
  <c r="AD123" i="15"/>
  <c r="AD124" i="15"/>
  <c r="AD125" i="15"/>
  <c r="AD126" i="15"/>
  <c r="AD127" i="15"/>
  <c r="AD7" i="15"/>
  <c r="Z127" i="15" l="1"/>
  <c r="U127" i="15"/>
  <c r="AA127" i="15" s="1"/>
  <c r="AC127" i="15" s="1"/>
  <c r="AB127" i="15"/>
  <c r="U126" i="15"/>
  <c r="AA126" i="15" s="1"/>
  <c r="AC126" i="15" s="1"/>
  <c r="Z126" i="15"/>
  <c r="U125" i="15"/>
  <c r="AA125" i="15" s="1"/>
  <c r="AC125" i="15" s="1"/>
  <c r="Z125" i="15"/>
  <c r="U124" i="15"/>
  <c r="AA124" i="15" s="1"/>
  <c r="AC124" i="15" s="1"/>
  <c r="Z124" i="15"/>
  <c r="U123" i="15"/>
  <c r="AA123" i="15" s="1"/>
  <c r="AC123" i="15" s="1"/>
  <c r="Z123" i="15"/>
  <c r="U122" i="15"/>
  <c r="AA122" i="15" s="1"/>
  <c r="AC122" i="15" s="1"/>
  <c r="Z122" i="15"/>
  <c r="U121" i="15"/>
  <c r="AA121" i="15" s="1"/>
  <c r="AC121" i="15" s="1"/>
  <c r="Z121" i="15"/>
  <c r="AB121" i="15"/>
  <c r="U120" i="15"/>
  <c r="AA120" i="15" s="1"/>
  <c r="AC120" i="15" s="1"/>
  <c r="Z120" i="15"/>
  <c r="AB105" i="15"/>
  <c r="AB107" i="15"/>
  <c r="AB106" i="15"/>
  <c r="Z75" i="15"/>
  <c r="AB74" i="15"/>
  <c r="AB73" i="15"/>
  <c r="AB72" i="15"/>
  <c r="Z71" i="15"/>
  <c r="AB70" i="15"/>
  <c r="AB69" i="15"/>
  <c r="Z67" i="15"/>
  <c r="AB64" i="15"/>
  <c r="AB66" i="15"/>
  <c r="AB65" i="15"/>
  <c r="Z63" i="15"/>
  <c r="AB61" i="15"/>
  <c r="AB60" i="15"/>
  <c r="AB83" i="15"/>
  <c r="AB87" i="15"/>
  <c r="AB96" i="15"/>
  <c r="AB47" i="15"/>
  <c r="AB51" i="15"/>
  <c r="AB55" i="15"/>
  <c r="AB101" i="15"/>
  <c r="AB103" i="15"/>
  <c r="Z108" i="15"/>
  <c r="Z110" i="15"/>
  <c r="Z112" i="15"/>
  <c r="Z114" i="15"/>
  <c r="Z115" i="15"/>
  <c r="Z116" i="15"/>
  <c r="Z117" i="15"/>
  <c r="Z118" i="15"/>
  <c r="Z77" i="15"/>
  <c r="Z81" i="15"/>
  <c r="Z84" i="15"/>
  <c r="Z85" i="15"/>
  <c r="Z88" i="15"/>
  <c r="Z90" i="15"/>
  <c r="Z93" i="15"/>
  <c r="Z94" i="15"/>
  <c r="Z96" i="15"/>
  <c r="AB97" i="15"/>
  <c r="Z98" i="15"/>
  <c r="AB100" i="15"/>
  <c r="Z49" i="15"/>
  <c r="Z50" i="15"/>
  <c r="Z52" i="15"/>
  <c r="Z53" i="15"/>
  <c r="Z54" i="15"/>
  <c r="Z56" i="15"/>
  <c r="Z57" i="15"/>
  <c r="AB58" i="15"/>
  <c r="Z60" i="15"/>
  <c r="Z66" i="15"/>
  <c r="Z69" i="15"/>
  <c r="AB76" i="15"/>
  <c r="Z11" i="15"/>
  <c r="AB12" i="15"/>
  <c r="Z13" i="15"/>
  <c r="Z14" i="15"/>
  <c r="Z15" i="15"/>
  <c r="AB16" i="15"/>
  <c r="Z17" i="15"/>
  <c r="AB18" i="15"/>
  <c r="Z19" i="15"/>
  <c r="Z20" i="15"/>
  <c r="Z21" i="15"/>
  <c r="AB22" i="15"/>
  <c r="Z24" i="15"/>
  <c r="AB26" i="15"/>
  <c r="Z28" i="15"/>
  <c r="Z29" i="15"/>
  <c r="AB30" i="15"/>
  <c r="Z31" i="15"/>
  <c r="Z32" i="15"/>
  <c r="Z33" i="15"/>
  <c r="Z34" i="15"/>
  <c r="Z35" i="15"/>
  <c r="Z36" i="15"/>
  <c r="Z37" i="15"/>
  <c r="AB40" i="15"/>
  <c r="AB42" i="15"/>
  <c r="Z43" i="15"/>
  <c r="Z44" i="15"/>
  <c r="Z45" i="15"/>
  <c r="AB48" i="15"/>
  <c r="Z7" i="15"/>
  <c r="AB14" i="15"/>
  <c r="AB53" i="15"/>
  <c r="AB118" i="15"/>
  <c r="U91" i="15"/>
  <c r="AA91" i="15" s="1"/>
  <c r="AC91" i="15" s="1"/>
  <c r="U92" i="15"/>
  <c r="AA92" i="15" s="1"/>
  <c r="AC92" i="15" s="1"/>
  <c r="U93" i="15"/>
  <c r="AA93" i="15" s="1"/>
  <c r="AC93" i="15" s="1"/>
  <c r="U94" i="15"/>
  <c r="AA94" i="15" s="1"/>
  <c r="AC94" i="15" s="1"/>
  <c r="U95" i="15"/>
  <c r="AA95" i="15" s="1"/>
  <c r="AC95" i="15" s="1"/>
  <c r="U96" i="15"/>
  <c r="AA96" i="15" s="1"/>
  <c r="AC96" i="15" s="1"/>
  <c r="U97" i="15"/>
  <c r="U98" i="15"/>
  <c r="AA98" i="15" s="1"/>
  <c r="AC98" i="15" s="1"/>
  <c r="U99" i="15"/>
  <c r="AA99" i="15" s="1"/>
  <c r="AC99" i="15" s="1"/>
  <c r="U100" i="15"/>
  <c r="AA100" i="15" s="1"/>
  <c r="AC100" i="15" s="1"/>
  <c r="AA101" i="15"/>
  <c r="U102" i="15"/>
  <c r="AA102" i="15" s="1"/>
  <c r="AC102" i="15" s="1"/>
  <c r="U103" i="15"/>
  <c r="U104" i="15"/>
  <c r="U105" i="15"/>
  <c r="U106" i="15"/>
  <c r="U107" i="15"/>
  <c r="U108" i="15"/>
  <c r="U109" i="15"/>
  <c r="U110" i="15"/>
  <c r="U111" i="15"/>
  <c r="U112" i="15"/>
  <c r="U113" i="15"/>
  <c r="U114" i="15"/>
  <c r="U115" i="15"/>
  <c r="U116" i="15"/>
  <c r="U117" i="15"/>
  <c r="U118" i="15"/>
  <c r="U119" i="15"/>
  <c r="U86" i="15"/>
  <c r="AA86" i="15" s="1"/>
  <c r="AC86" i="15" s="1"/>
  <c r="X103" i="15"/>
  <c r="X104" i="15"/>
  <c r="X105" i="15"/>
  <c r="X106" i="15"/>
  <c r="X107" i="15"/>
  <c r="X108" i="15"/>
  <c r="X109" i="15"/>
  <c r="X110" i="15"/>
  <c r="X111" i="15"/>
  <c r="X112" i="15"/>
  <c r="X113" i="15"/>
  <c r="X114" i="15"/>
  <c r="X115" i="15"/>
  <c r="X116" i="15"/>
  <c r="X117" i="15"/>
  <c r="X118" i="15"/>
  <c r="X119" i="15"/>
  <c r="U12" i="15"/>
  <c r="AA12" i="15" s="1"/>
  <c r="AC12" i="15" s="1"/>
  <c r="U13" i="15"/>
  <c r="AA13" i="15" s="1"/>
  <c r="AC13" i="15" s="1"/>
  <c r="U14" i="15"/>
  <c r="AA14" i="15" s="1"/>
  <c r="AC14" i="15" s="1"/>
  <c r="U15" i="15"/>
  <c r="AA15" i="15" s="1"/>
  <c r="AC15" i="15" s="1"/>
  <c r="U16" i="15"/>
  <c r="AA16" i="15" s="1"/>
  <c r="AC16" i="15" s="1"/>
  <c r="U17" i="15"/>
  <c r="AA17" i="15" s="1"/>
  <c r="AC17" i="15" s="1"/>
  <c r="U18" i="15"/>
  <c r="AA18" i="15" s="1"/>
  <c r="AC18" i="15" s="1"/>
  <c r="U19" i="15"/>
  <c r="AA19" i="15" s="1"/>
  <c r="AC19" i="15" s="1"/>
  <c r="U20" i="15"/>
  <c r="AA20" i="15" s="1"/>
  <c r="AC20" i="15" s="1"/>
  <c r="U21" i="15"/>
  <c r="AA21" i="15" s="1"/>
  <c r="AC21" i="15" s="1"/>
  <c r="U22" i="15"/>
  <c r="AA22" i="15" s="1"/>
  <c r="AC22" i="15" s="1"/>
  <c r="U23" i="15"/>
  <c r="AA23" i="15" s="1"/>
  <c r="AC23" i="15" s="1"/>
  <c r="U24" i="15"/>
  <c r="AA24" i="15" s="1"/>
  <c r="AC24" i="15" s="1"/>
  <c r="U25" i="15"/>
  <c r="AA25" i="15" s="1"/>
  <c r="AC25" i="15" s="1"/>
  <c r="U26" i="15"/>
  <c r="AA26" i="15" s="1"/>
  <c r="AC26" i="15" s="1"/>
  <c r="U27" i="15"/>
  <c r="AA27" i="15" s="1"/>
  <c r="AC27" i="15" s="1"/>
  <c r="U28" i="15"/>
  <c r="AA28" i="15" s="1"/>
  <c r="AC28" i="15" s="1"/>
  <c r="U29" i="15"/>
  <c r="AA29" i="15" s="1"/>
  <c r="AC29" i="15" s="1"/>
  <c r="U30" i="15"/>
  <c r="AA30" i="15" s="1"/>
  <c r="AC30" i="15" s="1"/>
  <c r="U31" i="15"/>
  <c r="AA31" i="15" s="1"/>
  <c r="AC31" i="15" s="1"/>
  <c r="U32" i="15"/>
  <c r="AA32" i="15" s="1"/>
  <c r="AC32" i="15" s="1"/>
  <c r="U33" i="15"/>
  <c r="AA33" i="15" s="1"/>
  <c r="AC33" i="15" s="1"/>
  <c r="U34" i="15"/>
  <c r="AA34" i="15" s="1"/>
  <c r="AC34" i="15" s="1"/>
  <c r="U35" i="15"/>
  <c r="AA35" i="15" s="1"/>
  <c r="AC35" i="15" s="1"/>
  <c r="U36" i="15"/>
  <c r="AA36" i="15" s="1"/>
  <c r="AC36" i="15" s="1"/>
  <c r="U37" i="15"/>
  <c r="AA37" i="15" s="1"/>
  <c r="AC37" i="15" s="1"/>
  <c r="U38" i="15"/>
  <c r="AA38" i="15" s="1"/>
  <c r="AC38" i="15" s="1"/>
  <c r="U39" i="15"/>
  <c r="AA39" i="15" s="1"/>
  <c r="AC39" i="15" s="1"/>
  <c r="U40" i="15"/>
  <c r="AA40" i="15" s="1"/>
  <c r="AC40" i="15" s="1"/>
  <c r="U41" i="15"/>
  <c r="AA41" i="15" s="1"/>
  <c r="AC41" i="15" s="1"/>
  <c r="U42" i="15"/>
  <c r="AA42" i="15" s="1"/>
  <c r="AC42" i="15" s="1"/>
  <c r="U43" i="15"/>
  <c r="AA43" i="15" s="1"/>
  <c r="AC43" i="15" s="1"/>
  <c r="U44" i="15"/>
  <c r="AA44" i="15" s="1"/>
  <c r="AC44" i="15" s="1"/>
  <c r="U45" i="15"/>
  <c r="AA45" i="15" s="1"/>
  <c r="AC45" i="15" s="1"/>
  <c r="U46" i="15"/>
  <c r="AA46" i="15" s="1"/>
  <c r="AC46" i="15" s="1"/>
  <c r="U47" i="15"/>
  <c r="AA47" i="15" s="1"/>
  <c r="AC47" i="15" s="1"/>
  <c r="U48" i="15"/>
  <c r="AA48" i="15" s="1"/>
  <c r="AC48" i="15" s="1"/>
  <c r="U49" i="15"/>
  <c r="AA49" i="15" s="1"/>
  <c r="AC49" i="15" s="1"/>
  <c r="U50" i="15"/>
  <c r="AA50" i="15" s="1"/>
  <c r="AC50" i="15" s="1"/>
  <c r="U51" i="15"/>
  <c r="AA51" i="15" s="1"/>
  <c r="AC51" i="15" s="1"/>
  <c r="U52" i="15"/>
  <c r="AA52" i="15" s="1"/>
  <c r="AC52" i="15" s="1"/>
  <c r="U53" i="15"/>
  <c r="AA53" i="15" s="1"/>
  <c r="AC53" i="15" s="1"/>
  <c r="U54" i="15"/>
  <c r="AA54" i="15" s="1"/>
  <c r="AC54" i="15" s="1"/>
  <c r="U55" i="15"/>
  <c r="AA55" i="15" s="1"/>
  <c r="AC55" i="15" s="1"/>
  <c r="U56" i="15"/>
  <c r="AA56" i="15" s="1"/>
  <c r="AC56" i="15" s="1"/>
  <c r="U57" i="15"/>
  <c r="AA57" i="15" s="1"/>
  <c r="AC57" i="15" s="1"/>
  <c r="U58" i="15"/>
  <c r="AA58" i="15" s="1"/>
  <c r="AC58" i="15" s="1"/>
  <c r="U59" i="15"/>
  <c r="AA59" i="15" s="1"/>
  <c r="AC59" i="15" s="1"/>
  <c r="U60" i="15"/>
  <c r="AA60" i="15" s="1"/>
  <c r="AC60" i="15" s="1"/>
  <c r="U61" i="15"/>
  <c r="AA61" i="15" s="1"/>
  <c r="AC61" i="15" s="1"/>
  <c r="U62" i="15"/>
  <c r="AA62" i="15" s="1"/>
  <c r="AC62" i="15" s="1"/>
  <c r="U63" i="15"/>
  <c r="AA63" i="15" s="1"/>
  <c r="AC63" i="15" s="1"/>
  <c r="U64" i="15"/>
  <c r="AA64" i="15" s="1"/>
  <c r="AC64" i="15" s="1"/>
  <c r="U65" i="15"/>
  <c r="AA65" i="15" s="1"/>
  <c r="AC65" i="15" s="1"/>
  <c r="U66" i="15"/>
  <c r="AA66" i="15" s="1"/>
  <c r="AC66" i="15" s="1"/>
  <c r="U67" i="15"/>
  <c r="AA67" i="15" s="1"/>
  <c r="AC67" i="15" s="1"/>
  <c r="U68" i="15"/>
  <c r="AA68" i="15" s="1"/>
  <c r="AC68" i="15" s="1"/>
  <c r="U69" i="15"/>
  <c r="AA69" i="15" s="1"/>
  <c r="AC69" i="15" s="1"/>
  <c r="U70" i="15"/>
  <c r="AA70" i="15" s="1"/>
  <c r="AC70" i="15" s="1"/>
  <c r="U71" i="15"/>
  <c r="AA71" i="15" s="1"/>
  <c r="AC71" i="15" s="1"/>
  <c r="U72" i="15"/>
  <c r="AA72" i="15" s="1"/>
  <c r="AC72" i="15" s="1"/>
  <c r="U73" i="15"/>
  <c r="AA73" i="15" s="1"/>
  <c r="AC73" i="15" s="1"/>
  <c r="U74" i="15"/>
  <c r="AA74" i="15" s="1"/>
  <c r="AC74" i="15" s="1"/>
  <c r="U75" i="15"/>
  <c r="AA75" i="15" s="1"/>
  <c r="AC75" i="15" s="1"/>
  <c r="U76" i="15"/>
  <c r="AA76" i="15" s="1"/>
  <c r="AC76" i="15" s="1"/>
  <c r="U77" i="15"/>
  <c r="AA77" i="15" s="1"/>
  <c r="AC77" i="15" s="1"/>
  <c r="U78" i="15"/>
  <c r="AA78" i="15" s="1"/>
  <c r="AC78" i="15" s="1"/>
  <c r="U11" i="15"/>
  <c r="AA11" i="15" s="1"/>
  <c r="AC11" i="15" s="1"/>
  <c r="AA79" i="15"/>
  <c r="AC79" i="15" s="1"/>
  <c r="AA80" i="15"/>
  <c r="AC80" i="15" s="1"/>
  <c r="AA81" i="15"/>
  <c r="AA82" i="15"/>
  <c r="AC82" i="15" s="1"/>
  <c r="AA83" i="15"/>
  <c r="AC83" i="15" s="1"/>
  <c r="AA84" i="15"/>
  <c r="AC84" i="15" s="1"/>
  <c r="AA85" i="15"/>
  <c r="AC85" i="15" s="1"/>
  <c r="AA87" i="15"/>
  <c r="AC87" i="15" s="1"/>
  <c r="AA88" i="15"/>
  <c r="AC88" i="15" s="1"/>
  <c r="AA90" i="15"/>
  <c r="AC90" i="15" s="1"/>
  <c r="AA97" i="15"/>
  <c r="AC97" i="15" s="1"/>
  <c r="AA7" i="15"/>
  <c r="AC7" i="15" s="1"/>
  <c r="S81" i="15"/>
  <c r="K3" i="17"/>
  <c r="K4" i="17"/>
  <c r="K5" i="17"/>
  <c r="K6" i="17"/>
  <c r="K2" i="17"/>
  <c r="J40" i="16"/>
  <c r="J3" i="16"/>
  <c r="J4" i="16"/>
  <c r="J5" i="16"/>
  <c r="J6" i="16"/>
  <c r="J7" i="16"/>
  <c r="J8" i="16"/>
  <c r="J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2" i="16"/>
  <c r="AC101" i="15"/>
  <c r="B2" i="15"/>
  <c r="B2" i="2"/>
  <c r="D71" i="14"/>
  <c r="D2" i="11"/>
  <c r="M114" i="2"/>
  <c r="N114" i="2" s="1"/>
  <c r="M113" i="2"/>
  <c r="N113" i="2" s="1"/>
  <c r="M112" i="2"/>
  <c r="N112" i="2"/>
  <c r="M111" i="2"/>
  <c r="N111" i="2" s="1"/>
  <c r="M110" i="2"/>
  <c r="N110" i="2" s="1"/>
  <c r="M109" i="2"/>
  <c r="N109" i="2" s="1"/>
  <c r="M108" i="2"/>
  <c r="N108" i="2"/>
  <c r="M107" i="2"/>
  <c r="N107" i="2" s="1"/>
  <c r="M106" i="2"/>
  <c r="N106" i="2" s="1"/>
  <c r="M105" i="2"/>
  <c r="N105" i="2" s="1"/>
  <c r="M104" i="2"/>
  <c r="N104" i="2" s="1"/>
  <c r="M103" i="2"/>
  <c r="N103" i="2" s="1"/>
  <c r="M102" i="2"/>
  <c r="N102" i="2" s="1"/>
  <c r="M101" i="2"/>
  <c r="N101" i="2" s="1"/>
  <c r="M100" i="2"/>
  <c r="N100" i="2"/>
  <c r="M99" i="2"/>
  <c r="N99" i="2" s="1"/>
  <c r="M98" i="2"/>
  <c r="N98" i="2" s="1"/>
  <c r="M97" i="2"/>
  <c r="N97" i="2" s="1"/>
  <c r="M96" i="2"/>
  <c r="N96" i="2" s="1"/>
  <c r="M95" i="2"/>
  <c r="N95" i="2" s="1"/>
  <c r="M94" i="2"/>
  <c r="N94" i="2" s="1"/>
  <c r="M93" i="2"/>
  <c r="N93" i="2" s="1"/>
  <c r="M92" i="2"/>
  <c r="N92" i="2"/>
  <c r="M91" i="2"/>
  <c r="N91" i="2" s="1"/>
  <c r="M90" i="2"/>
  <c r="N90" i="2"/>
  <c r="M89" i="2"/>
  <c r="N89" i="2" s="1"/>
  <c r="M88" i="2"/>
  <c r="N88" i="2" s="1"/>
  <c r="M87" i="2"/>
  <c r="N87" i="2" s="1"/>
  <c r="M86" i="2"/>
  <c r="N86" i="2" s="1"/>
  <c r="M85" i="2"/>
  <c r="N85" i="2" s="1"/>
  <c r="M84" i="2"/>
  <c r="N84" i="2" s="1"/>
  <c r="M83" i="2"/>
  <c r="N83" i="2" s="1"/>
  <c r="M82" i="2"/>
  <c r="N82" i="2" s="1"/>
  <c r="M81" i="2"/>
  <c r="N81" i="2" s="1"/>
  <c r="M80" i="2"/>
  <c r="N80" i="2" s="1"/>
  <c r="M79" i="2"/>
  <c r="N79" i="2" s="1"/>
  <c r="M78" i="2"/>
  <c r="N78" i="2" s="1"/>
  <c r="M77" i="2"/>
  <c r="N77" i="2" s="1"/>
  <c r="M76" i="2"/>
  <c r="N76" i="2" s="1"/>
  <c r="M75" i="2"/>
  <c r="N75" i="2" s="1"/>
  <c r="M74" i="2"/>
  <c r="N74" i="2"/>
  <c r="M73" i="2"/>
  <c r="N73" i="2" s="1"/>
  <c r="M72" i="2"/>
  <c r="N72" i="2"/>
  <c r="M71" i="2"/>
  <c r="N71" i="2" s="1"/>
  <c r="M70" i="2"/>
  <c r="N70" i="2" s="1"/>
  <c r="M69" i="2"/>
  <c r="N69" i="2" s="1"/>
  <c r="M68" i="2"/>
  <c r="N68" i="2"/>
  <c r="M67" i="2"/>
  <c r="N67" i="2" s="1"/>
  <c r="M66" i="2"/>
  <c r="N66" i="2" s="1"/>
  <c r="M65" i="2"/>
  <c r="N65" i="2" s="1"/>
  <c r="M64" i="2"/>
  <c r="N64" i="2"/>
  <c r="M63" i="2"/>
  <c r="N63" i="2" s="1"/>
  <c r="M62" i="2"/>
  <c r="N62" i="2" s="1"/>
  <c r="M61" i="2"/>
  <c r="N61" i="2" s="1"/>
  <c r="M60" i="2"/>
  <c r="N60" i="2"/>
  <c r="M59" i="2"/>
  <c r="N59" i="2" s="1"/>
  <c r="M58" i="2"/>
  <c r="N58" i="2" s="1"/>
  <c r="M57" i="2"/>
  <c r="N57" i="2" s="1"/>
  <c r="M56" i="2"/>
  <c r="N56" i="2" s="1"/>
  <c r="M55" i="2"/>
  <c r="N55" i="2" s="1"/>
  <c r="M54" i="2"/>
  <c r="N54" i="2" s="1"/>
  <c r="M53" i="2"/>
  <c r="N53" i="2" s="1"/>
  <c r="M52" i="2"/>
  <c r="N52" i="2" s="1"/>
  <c r="M51" i="2"/>
  <c r="N51" i="2" s="1"/>
  <c r="M50" i="2"/>
  <c r="N50" i="2" s="1"/>
  <c r="M49" i="2"/>
  <c r="N49" i="2" s="1"/>
  <c r="M48" i="2"/>
  <c r="N48" i="2" s="1"/>
  <c r="M47" i="2"/>
  <c r="N47" i="2" s="1"/>
  <c r="M46" i="2"/>
  <c r="N46" i="2" s="1"/>
  <c r="M45" i="2"/>
  <c r="N45" i="2" s="1"/>
  <c r="M44" i="2"/>
  <c r="N44" i="2" s="1"/>
  <c r="M43" i="2"/>
  <c r="N43" i="2" s="1"/>
  <c r="M42" i="2"/>
  <c r="N42" i="2"/>
  <c r="M41" i="2"/>
  <c r="N41" i="2" s="1"/>
  <c r="M40" i="2"/>
  <c r="N40" i="2"/>
  <c r="M39" i="2"/>
  <c r="N39" i="2" s="1"/>
  <c r="M38" i="2"/>
  <c r="N38" i="2" s="1"/>
  <c r="M37" i="2"/>
  <c r="N37" i="2" s="1"/>
  <c r="M36" i="2"/>
  <c r="N36" i="2" s="1"/>
  <c r="M35" i="2"/>
  <c r="N35" i="2" s="1"/>
  <c r="M34" i="2"/>
  <c r="N34" i="2"/>
  <c r="M33" i="2"/>
  <c r="N33" i="2" s="1"/>
  <c r="M32" i="2"/>
  <c r="N32" i="2" s="1"/>
  <c r="M31" i="2"/>
  <c r="N31" i="2" s="1"/>
  <c r="M30" i="2"/>
  <c r="N30" i="2" s="1"/>
  <c r="M29" i="2"/>
  <c r="N29" i="2" s="1"/>
  <c r="M28" i="2"/>
  <c r="N28" i="2"/>
  <c r="M27" i="2"/>
  <c r="N27" i="2" s="1"/>
  <c r="M26" i="2"/>
  <c r="N26" i="2" s="1"/>
  <c r="M25" i="2"/>
  <c r="N25" i="2" s="1"/>
  <c r="M24" i="2"/>
  <c r="N24" i="2" s="1"/>
  <c r="M23" i="2"/>
  <c r="N23" i="2" s="1"/>
  <c r="M22" i="2"/>
  <c r="N22" i="2" s="1"/>
  <c r="M21" i="2"/>
  <c r="N21" i="2" s="1"/>
  <c r="M20" i="2"/>
  <c r="N20" i="2" s="1"/>
  <c r="M19" i="2"/>
  <c r="N19" i="2" s="1"/>
  <c r="M18" i="2"/>
  <c r="N18" i="2" s="1"/>
  <c r="M17" i="2"/>
  <c r="N17" i="2" s="1"/>
  <c r="M16" i="2"/>
  <c r="N16" i="2" s="1"/>
  <c r="M15" i="2"/>
  <c r="N15" i="2" s="1"/>
  <c r="M14" i="2"/>
  <c r="N14" i="2" s="1"/>
  <c r="M13" i="2"/>
  <c r="N13" i="2" s="1"/>
  <c r="M12" i="2"/>
  <c r="N12" i="2" s="1"/>
  <c r="M11" i="2"/>
  <c r="N11" i="2" s="1"/>
  <c r="M10" i="2"/>
  <c r="N10" i="2" s="1"/>
  <c r="M9" i="2"/>
  <c r="N9" i="2" s="1"/>
  <c r="M8" i="2"/>
  <c r="N8" i="2" s="1"/>
  <c r="M7" i="2"/>
  <c r="N7" i="2" s="1"/>
  <c r="B12" i="11"/>
  <c r="B2" i="11"/>
  <c r="AA104" i="15" l="1"/>
  <c r="AC104" i="15" s="1"/>
  <c r="Z48" i="15"/>
  <c r="AB88" i="15"/>
  <c r="AB49" i="15"/>
  <c r="AB34" i="15"/>
  <c r="AB117" i="15"/>
  <c r="AB35" i="15"/>
  <c r="Z65" i="15"/>
  <c r="AB19" i="15"/>
  <c r="AB84" i="15"/>
  <c r="AB43" i="15"/>
  <c r="AB114" i="15"/>
  <c r="AB56" i="15"/>
  <c r="AB98" i="15"/>
  <c r="AB123" i="15"/>
  <c r="AA105" i="15"/>
  <c r="AC105" i="15" s="1"/>
  <c r="AB52" i="15"/>
  <c r="AB108" i="15"/>
  <c r="AB77" i="15"/>
  <c r="Z100" i="15"/>
  <c r="AA112" i="15"/>
  <c r="AC112" i="15" s="1"/>
  <c r="AA111" i="15"/>
  <c r="AC111" i="15" s="1"/>
  <c r="AB21" i="15"/>
  <c r="Z16" i="15"/>
  <c r="Z74" i="15"/>
  <c r="AA118" i="15"/>
  <c r="AC118" i="15" s="1"/>
  <c r="AA114" i="15"/>
  <c r="AC114" i="15" s="1"/>
  <c r="AA110" i="15"/>
  <c r="AC110" i="15" s="1"/>
  <c r="Z47" i="15"/>
  <c r="AA115" i="15"/>
  <c r="AC115" i="15" s="1"/>
  <c r="AB37" i="15"/>
  <c r="AB112" i="15"/>
  <c r="AB50" i="15"/>
  <c r="Z106" i="15"/>
  <c r="AB125" i="15"/>
  <c r="AB15" i="15"/>
  <c r="AB45" i="15"/>
  <c r="AB116" i="15"/>
  <c r="AA117" i="15"/>
  <c r="AC117" i="15" s="1"/>
  <c r="AA113" i="15"/>
  <c r="AC113" i="15" s="1"/>
  <c r="AA116" i="15"/>
  <c r="AC116" i="15" s="1"/>
  <c r="AA108" i="15"/>
  <c r="AC108" i="15" s="1"/>
  <c r="AB85" i="15"/>
  <c r="AB57" i="15"/>
  <c r="AB110" i="15"/>
  <c r="Z30" i="15"/>
  <c r="Z73" i="15"/>
  <c r="Z64" i="15"/>
  <c r="Z87" i="15"/>
  <c r="Z103" i="15"/>
  <c r="AB115" i="15"/>
  <c r="Z99" i="15"/>
  <c r="AB99" i="15"/>
  <c r="Z86" i="15"/>
  <c r="AB86" i="15"/>
  <c r="Z82" i="15"/>
  <c r="AB82" i="15"/>
  <c r="AB91" i="15"/>
  <c r="Z91" i="15"/>
  <c r="AB68" i="15"/>
  <c r="Z68" i="15"/>
  <c r="Z102" i="15"/>
  <c r="AB102" i="15"/>
  <c r="AB119" i="15"/>
  <c r="Z119" i="15"/>
  <c r="Z111" i="15"/>
  <c r="AB111" i="15"/>
  <c r="AA106" i="15"/>
  <c r="AC106" i="15" s="1"/>
  <c r="Z46" i="15"/>
  <c r="AB46" i="15"/>
  <c r="Z38" i="15"/>
  <c r="AB38" i="15"/>
  <c r="Z27" i="15"/>
  <c r="AB27" i="15"/>
  <c r="AB92" i="15"/>
  <c r="Z92" i="15"/>
  <c r="AB78" i="15"/>
  <c r="Z78" i="15"/>
  <c r="Z113" i="15"/>
  <c r="AB113" i="15"/>
  <c r="Z109" i="15"/>
  <c r="AB109" i="15"/>
  <c r="AB62" i="15"/>
  <c r="Z62" i="15"/>
  <c r="AC81" i="15"/>
  <c r="AD81" i="15"/>
  <c r="AB44" i="15"/>
  <c r="Z22" i="15"/>
  <c r="Z58" i="15"/>
  <c r="AB80" i="15"/>
  <c r="Z80" i="15"/>
  <c r="AA119" i="15"/>
  <c r="AC119" i="15" s="1"/>
  <c r="AA107" i="15"/>
  <c r="AC107" i="15" s="1"/>
  <c r="AA103" i="15"/>
  <c r="AC103" i="15" s="1"/>
  <c r="Z107" i="15"/>
  <c r="AB29" i="15"/>
  <c r="AB32" i="15"/>
  <c r="AB13" i="15"/>
  <c r="AB24" i="15"/>
  <c r="AB11" i="15"/>
  <c r="AB81" i="15"/>
  <c r="AB17" i="15"/>
  <c r="AB94" i="15"/>
  <c r="AB7" i="15"/>
  <c r="AB20" i="15"/>
  <c r="AB90" i="15"/>
  <c r="AB31" i="15"/>
  <c r="AB28" i="15"/>
  <c r="Z42" i="15"/>
  <c r="Z26" i="15"/>
  <c r="Z18" i="15"/>
  <c r="Z76" i="15"/>
  <c r="Z72" i="15"/>
  <c r="Z61" i="15"/>
  <c r="Z55" i="15"/>
  <c r="Z97" i="15"/>
  <c r="Z83" i="15"/>
  <c r="Z105" i="15"/>
  <c r="AB36" i="15"/>
  <c r="Z39" i="15"/>
  <c r="AB39" i="15"/>
  <c r="Z23" i="15"/>
  <c r="AB23" i="15"/>
  <c r="Z12" i="15"/>
  <c r="Z70" i="15"/>
  <c r="Z51" i="15"/>
  <c r="Z104" i="15"/>
  <c r="AB104" i="15"/>
  <c r="Z101" i="15"/>
  <c r="AB67" i="15"/>
  <c r="AB75" i="15"/>
  <c r="AB120" i="15"/>
  <c r="AB124" i="15"/>
  <c r="Z41" i="15"/>
  <c r="AB41" i="15"/>
  <c r="Z25" i="15"/>
  <c r="AB25" i="15"/>
  <c r="AA109" i="15"/>
  <c r="AC109" i="15" s="1"/>
  <c r="AB93" i="15"/>
  <c r="AB33" i="15"/>
  <c r="AB54" i="15"/>
  <c r="Z40" i="15"/>
  <c r="Z95" i="15"/>
  <c r="AB95" i="15"/>
  <c r="AB59" i="15"/>
  <c r="Z59" i="15"/>
  <c r="AB79" i="15"/>
  <c r="Z79" i="15"/>
  <c r="AB63" i="15"/>
  <c r="AB71" i="15"/>
  <c r="AB122" i="15"/>
  <c r="AB126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chma</author>
  </authors>
  <commentList>
    <comment ref="S6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Falmat cable</t>
        </r>
      </text>
    </comment>
    <comment ref="D10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Edited qty. to correct numbers. </t>
        </r>
      </text>
    </comment>
    <comment ref="D110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Revised to #14 wire to conform to as-built wire.</t>
        </r>
      </text>
    </comment>
    <comment ref="D120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Order called out rev. A, not sure which rev. was built.</t>
        </r>
      </text>
    </comment>
  </commentList>
</comments>
</file>

<file path=xl/sharedStrings.xml><?xml version="1.0" encoding="utf-8"?>
<sst xmlns="http://schemas.openxmlformats.org/spreadsheetml/2006/main" count="2722" uniqueCount="858">
  <si>
    <t>Major Subsystem</t>
  </si>
  <si>
    <t>Drawing Number</t>
  </si>
  <si>
    <t>Description</t>
  </si>
  <si>
    <t>Author</t>
  </si>
  <si>
    <t>Part Number</t>
  </si>
  <si>
    <t>Lead Time Estimate</t>
  </si>
  <si>
    <t>Outside or Internal Build?</t>
  </si>
  <si>
    <t>Date:</t>
  </si>
  <si>
    <t>Item Number</t>
  </si>
  <si>
    <t>Qty</t>
  </si>
  <si>
    <t>10021161-2-H1</t>
  </si>
  <si>
    <t>10021161-2-H2</t>
  </si>
  <si>
    <t>10021161-3-H1</t>
  </si>
  <si>
    <t>10021161-3-H2</t>
  </si>
  <si>
    <t>10021161-4-H1</t>
  </si>
  <si>
    <t>10021161-4-H2</t>
  </si>
  <si>
    <t>10021161-5-H1</t>
  </si>
  <si>
    <t>10021161-5-H2</t>
  </si>
  <si>
    <t>10021161-5-H3</t>
  </si>
  <si>
    <t>10021161-6-H1</t>
  </si>
  <si>
    <t>10021161-6-H2</t>
  </si>
  <si>
    <t>10021161-6-H3</t>
  </si>
  <si>
    <t>10021161-7-H1</t>
  </si>
  <si>
    <t>10021161-7-H2</t>
  </si>
  <si>
    <t>10021161-8-H1</t>
  </si>
  <si>
    <t>10021161-8-H2</t>
  </si>
  <si>
    <t>10021161-9-H1</t>
  </si>
  <si>
    <t>10021161-9-H2</t>
  </si>
  <si>
    <t>10021161-9-H3</t>
  </si>
  <si>
    <t>10021161-9-H4</t>
  </si>
  <si>
    <t>10021161-9-H5</t>
  </si>
  <si>
    <t>10021161-9-H6</t>
  </si>
  <si>
    <t>10021161-10-H1</t>
  </si>
  <si>
    <t>10021161-12-H1</t>
  </si>
  <si>
    <t>10021161-12-H2</t>
  </si>
  <si>
    <t>10021161-12-H3</t>
  </si>
  <si>
    <t>10021161-13-H1</t>
  </si>
  <si>
    <t>10021161-13-H2</t>
  </si>
  <si>
    <t>10021161-13-H3</t>
  </si>
  <si>
    <t>Battery system PCBs, batteries</t>
  </si>
  <si>
    <t xml:space="preserve">Half-Pack (2x   required for Full pack) quantities listed for Ful-Pack! </t>
  </si>
  <si>
    <t>10021057-HALF-PACK-ELECTRICAL</t>
  </si>
  <si>
    <t>10021057-BPC1-2017-05-14-RevB sheets 1-11</t>
  </si>
  <si>
    <t>Klimov</t>
  </si>
  <si>
    <t>XP-08SR</t>
  </si>
  <si>
    <t>Ocean Server battery charger, stack of master and slave, 8 charge ports total</t>
  </si>
  <si>
    <t>Ocean Server</t>
  </si>
  <si>
    <t>NH2034HD34</t>
  </si>
  <si>
    <t>Lithium battery 4s2p, NH2034 series, 14.4V, 6.8Ah, 98Wh</t>
  </si>
  <si>
    <t>Inspired Energy</t>
  </si>
  <si>
    <t>Battery Pack charge path</t>
  </si>
  <si>
    <t>10021057-PIB1  RevA</t>
  </si>
  <si>
    <t>10021057-PIB1 sheet 1</t>
  </si>
  <si>
    <t>Power Interface Board (between AFT bulkhead and Battery Pack)</t>
  </si>
  <si>
    <t>Battery system wiring/ harnesses</t>
  </si>
  <si>
    <t>10021057-APACK-HARNESSES Rev D</t>
  </si>
  <si>
    <t>10021057-H01 sheet 1</t>
  </si>
  <si>
    <t>Aft Bulkhead Connector Main Umbilical Charge / Comm Harness</t>
  </si>
  <si>
    <t>10021057-H02 sheet 1</t>
  </si>
  <si>
    <t>Aft Bulkhead Connector Dropweight/ Boost Charge Harness</t>
  </si>
  <si>
    <t>10021057-H03 sheet 2</t>
  </si>
  <si>
    <t>Charge harnesses between Power Interface Board and FWD/AFT Half-Packs</t>
  </si>
  <si>
    <t>10021057-H04 sheet 3</t>
  </si>
  <si>
    <t>Discharge Harness (between FRW/AFT Half-Packs, and Mother Board)</t>
  </si>
  <si>
    <t>10021057-H05 sheet 4</t>
  </si>
  <si>
    <t>RS-232 to FRW Half-Pack (between FRW  Half-Pack, and Mother Board)</t>
  </si>
  <si>
    <t>10021057-H06 sheet 4</t>
  </si>
  <si>
    <t>RS-232 to AFT Half-Pack (between AFT  Half-Pack, and Mother Board)</t>
  </si>
  <si>
    <t>10021057-H07 sheet 4</t>
  </si>
  <si>
    <t>Control to Hal-Pack Harness (between FRW/AFT  Half-Packs, and Mother Board)</t>
  </si>
  <si>
    <t xml:space="preserve">Half-pack Harnesses Quantities listed for Full-pack! </t>
  </si>
  <si>
    <t>10021057-HALF-PACK-HARNESSES Rev B</t>
  </si>
  <si>
    <t>10021057-PORT1 sheet 1</t>
  </si>
  <si>
    <t>Port Harness 1 (between Ocean Server charger and Battery pack Controller)</t>
  </si>
  <si>
    <t>10021057-PORT2 sheet 1</t>
  </si>
  <si>
    <t>Port Harness 2 (between Ocean Server charger and Battery pack Controller)</t>
  </si>
  <si>
    <t>10021057-PORT3 sheet 1</t>
  </si>
  <si>
    <t>Port Harness 3 (between Ocean Server charger and Battery pack Controller)</t>
  </si>
  <si>
    <t>10021057-PORT4 sheet 1</t>
  </si>
  <si>
    <t>Port Harness 4 (between Ocean Server charger and Battery pack Controller)</t>
  </si>
  <si>
    <t>10021057-PORT5 sheet 2</t>
  </si>
  <si>
    <t>Port Harness 5 (between Ocean Server charger and Battery pack Controller)</t>
  </si>
  <si>
    <t>10021057-PORT6 sheet 2</t>
  </si>
  <si>
    <t>Port Harness 6 (between Ocean Server charger and Battery pack Controller)</t>
  </si>
  <si>
    <t>10021057-PORT7 sheet 2</t>
  </si>
  <si>
    <t>Port Harness 7 (between Ocean Server charger and Battery pack Controller)</t>
  </si>
  <si>
    <t>10021057-PORT8 sheet 2</t>
  </si>
  <si>
    <t>Port Harness 8 (between Ocean Server charger and Battery pack Controller)</t>
  </si>
  <si>
    <t>10021057-CDC1 sheet 3</t>
  </si>
  <si>
    <t>Charge Distribution Cable1 (between Ocean Server and Battery pack Controller)</t>
  </si>
  <si>
    <t>10021057-CDC2 sheet 3</t>
  </si>
  <si>
    <t>Charge Distribution Cable2 (between Ocean Server and Battery pack Controller)</t>
  </si>
  <si>
    <t>10021057-RS232 sheet 4</t>
  </si>
  <si>
    <t>Half-pack Serial Cable  (between Ocean Server and Battery pack Controller)</t>
  </si>
  <si>
    <t>Aft Pack Interface Harnesses</t>
  </si>
  <si>
    <t>Battery Pack Controller (integrates Ocean Server charger; 31 batteries, and connectivity to Mother Board)</t>
  </si>
  <si>
    <t>LRAUV Electrical Assembly BOM</t>
  </si>
  <si>
    <t>Filename:</t>
  </si>
  <si>
    <t xml:space="preserve">100221189-01          Revision: </t>
  </si>
  <si>
    <t>= calculated values, do not edit</t>
  </si>
  <si>
    <t>Bill Of Materials           June 5,2017      14:58:02</t>
  </si>
  <si>
    <t>Vehicle Build Quantity:</t>
  </si>
  <si>
    <t>Item</t>
  </si>
  <si>
    <t>Quantity per vehicle</t>
  </si>
  <si>
    <t>Reference</t>
  </si>
  <si>
    <t>Part</t>
  </si>
  <si>
    <t>Distributor</t>
  </si>
  <si>
    <t>Distributor Number</t>
  </si>
  <si>
    <t>Manufacturer</t>
  </si>
  <si>
    <t>Manufacturer Number</t>
  </si>
  <si>
    <t>Configuration</t>
  </si>
  <si>
    <t>Cost Each</t>
  </si>
  <si>
    <t>Spares Qty.</t>
  </si>
  <si>
    <t>Total Qty for N vehicles</t>
  </si>
  <si>
    <t>Total Cost for N vehicles</t>
  </si>
  <si>
    <t>Part order responsibility</t>
  </si>
  <si>
    <t>Jrosal</t>
  </si>
  <si>
    <t>H1</t>
  </si>
  <si>
    <t>10021057-H06</t>
  </si>
  <si>
    <t>RS-232 Half-Pack AFT Harness</t>
  </si>
  <si>
    <t>MBARI</t>
  </si>
  <si>
    <t>H2</t>
  </si>
  <si>
    <t>10021057-H03</t>
  </si>
  <si>
    <t>Power Interface Charge Harness</t>
  </si>
  <si>
    <t>H3</t>
  </si>
  <si>
    <t>10021057-H04</t>
  </si>
  <si>
    <t>Motherboard Charge/Dischage Harness</t>
  </si>
  <si>
    <t>H4</t>
  </si>
  <si>
    <t>10021057-H07</t>
  </si>
  <si>
    <t>Battery Pack Control Harness</t>
  </si>
  <si>
    <t>H5</t>
  </si>
  <si>
    <t>10021057-H05</t>
  </si>
  <si>
    <t>RS-232 Half-Pack FRW Harness</t>
  </si>
  <si>
    <t>H6</t>
  </si>
  <si>
    <t>10021057-H02</t>
  </si>
  <si>
    <t>Aft Bulkhead Charge Harness</t>
  </si>
  <si>
    <t>H7</t>
  </si>
  <si>
    <t>Converter PWM Clock Sync Harness</t>
  </si>
  <si>
    <t>H8</t>
  </si>
  <si>
    <t>Backplane Power Harness</t>
  </si>
  <si>
    <t>H9</t>
  </si>
  <si>
    <t>Backplane Boost Harness</t>
  </si>
  <si>
    <t>H10</t>
  </si>
  <si>
    <t>10021057-H01</t>
  </si>
  <si>
    <t>Aft Bulkhead Charge Harness (Main Umbilical)</t>
  </si>
  <si>
    <t>H11</t>
  </si>
  <si>
    <t>MB Iridium Harness</t>
  </si>
  <si>
    <t>H12</t>
  </si>
  <si>
    <t>Iridium Pwr LCB Harness</t>
  </si>
  <si>
    <t>H13</t>
  </si>
  <si>
    <t>Iridium to Motherboard Power Harness</t>
  </si>
  <si>
    <t>Iridium Motherboard Power Harness</t>
  </si>
  <si>
    <t>H14</t>
  </si>
  <si>
    <t>Cradlepoint Ethernet Motherboard Harness</t>
  </si>
  <si>
    <t>H15</t>
  </si>
  <si>
    <t>Forward Section Wire Harness</t>
  </si>
  <si>
    <t>H16</t>
  </si>
  <si>
    <t>BLDC Motor Harness</t>
  </si>
  <si>
    <t>H17</t>
  </si>
  <si>
    <t>Thruster LCB Harness</t>
  </si>
  <si>
    <t>H18</t>
  </si>
  <si>
    <t>Rudder Bulkhead Harness</t>
  </si>
  <si>
    <t>H19</t>
  </si>
  <si>
    <t>Rudder LCB Harness</t>
  </si>
  <si>
    <t>H20</t>
  </si>
  <si>
    <t>VB Valve Motor Harness</t>
  </si>
  <si>
    <t>H21</t>
  </si>
  <si>
    <t>VB Pressure Switch Harness</t>
  </si>
  <si>
    <t>H22</t>
  </si>
  <si>
    <t>Elevator Bulkhead Harness</t>
  </si>
  <si>
    <t>H23</t>
  </si>
  <si>
    <t>Elevator LCB Harness</t>
  </si>
  <si>
    <t>H24</t>
  </si>
  <si>
    <t>VB Oil Pump Harness</t>
  </si>
  <si>
    <t>H25</t>
  </si>
  <si>
    <t>Mass Shifter Drive Harness</t>
  </si>
  <si>
    <t>H26</t>
  </si>
  <si>
    <t>Mass Shifter LCB Harness</t>
  </si>
  <si>
    <t>H27</t>
  </si>
  <si>
    <t>Mass Shifter Optical Switch Harness</t>
  </si>
  <si>
    <t>H28</t>
  </si>
  <si>
    <t>LCB Analog Pressure Sensor Assembly</t>
  </si>
  <si>
    <t>H29</t>
  </si>
  <si>
    <t>10021161-14-H1</t>
  </si>
  <si>
    <t>Forward Bulkhead Harness</t>
  </si>
  <si>
    <t>H30</t>
  </si>
  <si>
    <t>DAT Modem Power Harness</t>
  </si>
  <si>
    <t>H31</t>
  </si>
  <si>
    <t>DAT Comms Harness</t>
  </si>
  <si>
    <t>H32</t>
  </si>
  <si>
    <t>Cradlepoint PWR LCB Harness</t>
  </si>
  <si>
    <t>H33</t>
  </si>
  <si>
    <t>Aft DGO-Iridium Coax Cable</t>
  </si>
  <si>
    <t>H34</t>
  </si>
  <si>
    <t>Aft DGO-mux Coax Cable</t>
  </si>
  <si>
    <t>H35</t>
  </si>
  <si>
    <t>Quadplexer to Iridium GPS Coax Cable</t>
  </si>
  <si>
    <t>H36</t>
  </si>
  <si>
    <t>Quadplexer Cell Coax Cable</t>
  </si>
  <si>
    <t>H37</t>
  </si>
  <si>
    <t>Quadplexer Wifi Coax Cable</t>
  </si>
  <si>
    <t>H38,H49</t>
  </si>
  <si>
    <t>10021057-PORT1</t>
  </si>
  <si>
    <t>Battery System Port Harness</t>
  </si>
  <si>
    <t>H39,H50</t>
  </si>
  <si>
    <t>10021057-PORT2</t>
  </si>
  <si>
    <t>H40,H51</t>
  </si>
  <si>
    <t>10021057-PORT3</t>
  </si>
  <si>
    <t>H41,H52</t>
  </si>
  <si>
    <t>10021057-PORT4</t>
  </si>
  <si>
    <t>H42,H53</t>
  </si>
  <si>
    <t>10021057-PORT5</t>
  </si>
  <si>
    <t>H43,H54</t>
  </si>
  <si>
    <t>10021057-PORT6</t>
  </si>
  <si>
    <t>H44,H55</t>
  </si>
  <si>
    <t>10021057-PORT7</t>
  </si>
  <si>
    <t>H45,H56</t>
  </si>
  <si>
    <t>10021057-PORT8</t>
  </si>
  <si>
    <t>H46,H57</t>
  </si>
  <si>
    <t>10021057-CDC1</t>
  </si>
  <si>
    <t>Charge Distribution Cables</t>
  </si>
  <si>
    <t>H47,H58</t>
  </si>
  <si>
    <t>10021057-CDC2</t>
  </si>
  <si>
    <t>H48,H59</t>
  </si>
  <si>
    <t>10021057-RS232</t>
  </si>
  <si>
    <t>Half-Pack Serial Cable</t>
  </si>
  <si>
    <t>H60</t>
  </si>
  <si>
    <t xml:space="preserve"> 100221160-03</t>
  </si>
  <si>
    <t>Overdrive Umbilical</t>
  </si>
  <si>
    <t>Teledyne Impulse</t>
  </si>
  <si>
    <t>Mchaffey</t>
  </si>
  <si>
    <t>H61</t>
  </si>
  <si>
    <t>100221164-11</t>
  </si>
  <si>
    <t>BBFL2  PUCK Wet Cable</t>
  </si>
  <si>
    <t>H62</t>
  </si>
  <si>
    <t>10021076-B</t>
  </si>
  <si>
    <t>Shore Power Umbilical</t>
  </si>
  <si>
    <t>H63</t>
  </si>
  <si>
    <t>100221161-16</t>
  </si>
  <si>
    <t>Seabird CTD Wet Cable</t>
  </si>
  <si>
    <t>H64</t>
  </si>
  <si>
    <t>100221160-05</t>
  </si>
  <si>
    <t>Antenna Wet Cable</t>
  </si>
  <si>
    <t>H65</t>
  </si>
  <si>
    <t>100221164-12</t>
  </si>
  <si>
    <t>Benthos DAT Modem Wet Cable</t>
  </si>
  <si>
    <t>H66</t>
  </si>
  <si>
    <t>100221160-09</t>
  </si>
  <si>
    <t>LICOR PAR Wet Cable</t>
  </si>
  <si>
    <t>H67</t>
  </si>
  <si>
    <t>100221164-13</t>
  </si>
  <si>
    <t>Aanderra O2 Wet Cable</t>
  </si>
  <si>
    <t>H68</t>
  </si>
  <si>
    <t>TBD</t>
  </si>
  <si>
    <t>H69</t>
  </si>
  <si>
    <t>100221160-06-H2</t>
  </si>
  <si>
    <t>Acuator Connector Harness</t>
  </si>
  <si>
    <t>H70</t>
  </si>
  <si>
    <t>100221160-07</t>
  </si>
  <si>
    <t>Elevator Wet Cable</t>
  </si>
  <si>
    <t>Rudder Wet Cable</t>
  </si>
  <si>
    <t>H71</t>
  </si>
  <si>
    <t>Acuator Motor Harness</t>
  </si>
  <si>
    <t>P1,J1,J2</t>
  </si>
  <si>
    <t>MCBH12F-AS-90cm-COLORED</t>
  </si>
  <si>
    <t>J3,J5,J6,J8,J9,J10</t>
  </si>
  <si>
    <t>MCBH8F-AS-120cm-22AWG-WHT</t>
  </si>
  <si>
    <t>J4,J7</t>
  </si>
  <si>
    <t>MCBH12F-AS-120cm-22AWG-WHT</t>
  </si>
  <si>
    <t>MOTOR1</t>
  </si>
  <si>
    <t>Mass Shifter Drive</t>
  </si>
  <si>
    <t>Mass shifter drive motor</t>
  </si>
  <si>
    <t>Maxon</t>
  </si>
  <si>
    <t>Jerickson</t>
  </si>
  <si>
    <t>M1</t>
  </si>
  <si>
    <t>BLDC Motor</t>
  </si>
  <si>
    <t>Thruster Motor</t>
  </si>
  <si>
    <t>Applimotion</t>
  </si>
  <si>
    <t>UTH-114-A-20-B-H-000</t>
  </si>
  <si>
    <t>M2</t>
  </si>
  <si>
    <t>Maxon 221024</t>
  </si>
  <si>
    <t>Maxon 221024 plus 110340 Gear (ref) Valve Motor</t>
  </si>
  <si>
    <t>OP1</t>
  </si>
  <si>
    <t>Optical Switch</t>
  </si>
  <si>
    <t>Mass shifter optical home switch</t>
  </si>
  <si>
    <t>DigiKey</t>
  </si>
  <si>
    <t>365-1260-ND</t>
  </si>
  <si>
    <t>Optek</t>
  </si>
  <si>
    <t>OPB817Z</t>
  </si>
  <si>
    <t>PCB1</t>
  </si>
  <si>
    <t>10021057-PIB1</t>
  </si>
  <si>
    <t>Power Interface PCB Assembly</t>
  </si>
  <si>
    <t>PCB2</t>
  </si>
  <si>
    <t>11021173rA</t>
  </si>
  <si>
    <t>Low Voltage Converter Board Assembly</t>
  </si>
  <si>
    <t>PCB3</t>
  </si>
  <si>
    <t>10020881rB</t>
  </si>
  <si>
    <t>Motherboard Assembly</t>
  </si>
  <si>
    <t>PCB4</t>
  </si>
  <si>
    <t>11021164rA</t>
  </si>
  <si>
    <t>Load Control Backplane</t>
  </si>
  <si>
    <t>PCB5</t>
  </si>
  <si>
    <t>HVC</t>
  </si>
  <si>
    <t>High Voltage Converter Board Assembly</t>
  </si>
  <si>
    <t>Not Yet Avaliable</t>
  </si>
  <si>
    <t>PCB6</t>
  </si>
  <si>
    <t>PCM-040-332EUPR.A0</t>
  </si>
  <si>
    <t>Motherboard Processer SOM</t>
  </si>
  <si>
    <t>PHYTEC</t>
  </si>
  <si>
    <t>PCB7,PCB9,PCB11,PCB12,PCB13</t>
  </si>
  <si>
    <t>EZ Servo Motor Drive Board</t>
  </si>
  <si>
    <t>AllMotion</t>
  </si>
  <si>
    <t>PCB8</t>
  </si>
  <si>
    <t>10020864rA</t>
  </si>
  <si>
    <t>Maxon motor adaptor</t>
  </si>
  <si>
    <t>PCB10</t>
  </si>
  <si>
    <t>10020689rA</t>
  </si>
  <si>
    <t>MBARI 10020689, Motorized VB Iso Valve Control Board</t>
  </si>
  <si>
    <t>PCB14</t>
  </si>
  <si>
    <t>DAT-903-MF5</t>
  </si>
  <si>
    <t>Teledyne Benthos</t>
  </si>
  <si>
    <t>PCB15</t>
  </si>
  <si>
    <t>10020358r3-2</t>
  </si>
  <si>
    <t>Load Control Board</t>
  </si>
  <si>
    <t>232-24V-5A</t>
  </si>
  <si>
    <t>PCB16,PCB19,PCB24</t>
  </si>
  <si>
    <t>232-12V</t>
  </si>
  <si>
    <t>485-BATT-5A</t>
  </si>
  <si>
    <t>PCB18,PCB21</t>
  </si>
  <si>
    <t>232-BATT-5A</t>
  </si>
  <si>
    <t>PCB22</t>
  </si>
  <si>
    <t>232-5V</t>
  </si>
  <si>
    <t>PCB25,PCB30</t>
  </si>
  <si>
    <t>10020568r1-0</t>
  </si>
  <si>
    <t>Load Control Board (Analog)</t>
  </si>
  <si>
    <t>PCB31</t>
  </si>
  <si>
    <t>100221186rB</t>
  </si>
  <si>
    <t>RF Multiplexer PCB</t>
  </si>
  <si>
    <t>PCB32</t>
  </si>
  <si>
    <t>9602-LP</t>
  </si>
  <si>
    <t>Iridium/GPS Tracker</t>
  </si>
  <si>
    <t>NAL Research</t>
  </si>
  <si>
    <t>PCB33</t>
  </si>
  <si>
    <t>COR IBR600LE-VZ</t>
  </si>
  <si>
    <t>3G/4G/WiFi Router</t>
  </si>
  <si>
    <t>Cradlepoint</t>
  </si>
  <si>
    <t>PCB34,PCB36</t>
  </si>
  <si>
    <t>10021057-BPC1</t>
  </si>
  <si>
    <t>MBARI Battery Pack Controller 2017-05-14-RevB sheets 1-11</t>
  </si>
  <si>
    <t>PCB35,PCB37</t>
  </si>
  <si>
    <t>Ocean Server Battery Charger (Master/Slave)</t>
  </si>
  <si>
    <t>PCB38</t>
  </si>
  <si>
    <t>100221187rA</t>
  </si>
  <si>
    <t>Dual UWB Antenna PCB Assembly</t>
  </si>
  <si>
    <t>PUMP1</t>
  </si>
  <si>
    <t>Oil Pump</t>
  </si>
  <si>
    <t>PressSens1</t>
  </si>
  <si>
    <t>PA-6ST</t>
  </si>
  <si>
    <t>Keller PA-6ST 50 bar FS 3.5kohm 20% Pressure Sensor</t>
  </si>
  <si>
    <t>Keller</t>
  </si>
  <si>
    <t>P2</t>
  </si>
  <si>
    <t>MINK10-BCRL-DO</t>
  </si>
  <si>
    <t>SeaCon MINK10(2#14,8#20)BCRL,DUAL O-RING</t>
  </si>
  <si>
    <t>Brantner &amp; Assoc (SeaCon)</t>
  </si>
  <si>
    <t>MINK-10-L-BCR-DO</t>
  </si>
  <si>
    <t>REF1</t>
  </si>
  <si>
    <t>DLSA-M</t>
  </si>
  <si>
    <t>DLSA-M LOCKING SLEEVE</t>
  </si>
  <si>
    <t>R1</t>
  </si>
  <si>
    <t>SP1-12</t>
  </si>
  <si>
    <t>String Pot</t>
  </si>
  <si>
    <t>Measurement Specialties</t>
  </si>
  <si>
    <t>SW1</t>
  </si>
  <si>
    <t>PSW-524</t>
  </si>
  <si>
    <t>Pressure Switch</t>
  </si>
  <si>
    <t>Omega</t>
  </si>
  <si>
    <t>S1</t>
  </si>
  <si>
    <t>BC19-42</t>
  </si>
  <si>
    <t>Drop Weight Burn Wire Release</t>
  </si>
  <si>
    <t>Malin</t>
  </si>
  <si>
    <t>S2</t>
  </si>
  <si>
    <t>RSBH2F</t>
  </si>
  <si>
    <t>Drop Weight Release Sensor</t>
  </si>
  <si>
    <t>Subconn</t>
  </si>
  <si>
    <t>S3</t>
  </si>
  <si>
    <t>FAS-015004</t>
  </si>
  <si>
    <t>ECO-PUCK BB2FL-MBA (470,650,CHL)(5,5,50), beveled and fitted with connector as shown in drawing 220468 and with fixed width data output.</t>
  </si>
  <si>
    <t>Wet Labs</t>
  </si>
  <si>
    <t>S4</t>
  </si>
  <si>
    <t>GPCTD</t>
  </si>
  <si>
    <t>Sea-Bird 350m Glider Payload CTD (GPCTD) for measuring conductivity, temperature, and pressure, Includes pump, AF24173 Anti</t>
  </si>
  <si>
    <t>Sea-Bird Electronics Inc.</t>
  </si>
  <si>
    <t>S5</t>
  </si>
  <si>
    <t>DAT TRANSDUCER</t>
  </si>
  <si>
    <t>Teledyne Benthos Medium Frequency remote transducer. Right angle connector on Transducer</t>
  </si>
  <si>
    <t>S6</t>
  </si>
  <si>
    <t>LI-192SA</t>
  </si>
  <si>
    <t>LI-COR Underwater quantum sensor</t>
  </si>
  <si>
    <t>LI-COR</t>
  </si>
  <si>
    <t>S7</t>
  </si>
  <si>
    <t>0 300 520 4831F</t>
  </si>
  <si>
    <t>S8</t>
  </si>
  <si>
    <t>TBD DVL/ADCP</t>
  </si>
  <si>
    <t>TBD ADCP/DVL</t>
  </si>
  <si>
    <t>LRAUV Charger Box System Bill of Materials</t>
  </si>
  <si>
    <t>Item desription</t>
  </si>
  <si>
    <t>Mfg no.</t>
  </si>
  <si>
    <t>Vendor</t>
  </si>
  <si>
    <t>Vendor no.</t>
  </si>
  <si>
    <t>qty</t>
  </si>
  <si>
    <t>4U rolling rack, roto-molded</t>
  </si>
  <si>
    <t>SKB cases</t>
  </si>
  <si>
    <t>SKBR4W</t>
  </si>
  <si>
    <t>Amazon.com</t>
  </si>
  <si>
    <t>Power conditioner/outlet strip</t>
  </si>
  <si>
    <t>Furman</t>
  </si>
  <si>
    <t>M-8X2</t>
  </si>
  <si>
    <t>B&amp;H Photo</t>
  </si>
  <si>
    <t>FUM8X2</t>
  </si>
  <si>
    <t>2U rack chassis</t>
  </si>
  <si>
    <t>web-tronics.com</t>
  </si>
  <si>
    <t>ET2/35B</t>
  </si>
  <si>
    <t>Power supply w/GPIB</t>
  </si>
  <si>
    <t>Ametek Sorenson</t>
  </si>
  <si>
    <t>XG40-38MGA</t>
  </si>
  <si>
    <t>Ward Davis Associates</t>
  </si>
  <si>
    <t>rack mount for power supply</t>
  </si>
  <si>
    <t>RM-XG1</t>
  </si>
  <si>
    <t>Rocker switch</t>
  </si>
  <si>
    <t>E-Switch</t>
  </si>
  <si>
    <t>R1966ABLKBLKIS</t>
  </si>
  <si>
    <t>Digi-Key</t>
  </si>
  <si>
    <t>EG1844-ND</t>
  </si>
  <si>
    <t>24V panel LED grn</t>
  </si>
  <si>
    <t>Dialight</t>
  </si>
  <si>
    <t>609-1222-140F</t>
  </si>
  <si>
    <t>350-1892-ND</t>
  </si>
  <si>
    <t>Panel Digital Ammeter</t>
  </si>
  <si>
    <t>Murata Power Sol.</t>
  </si>
  <si>
    <t>DCA5-20PC-1-DC4-RL-C</t>
  </si>
  <si>
    <t>811-1089-ND</t>
  </si>
  <si>
    <t>Panel Digital Voltmeter</t>
  </si>
  <si>
    <t>DMS-20PC-1-DCM-C</t>
  </si>
  <si>
    <t>811-1062-ND</t>
  </si>
  <si>
    <t>Panel voltmeter bezel</t>
  </si>
  <si>
    <t>DMS-BZL4-C</t>
  </si>
  <si>
    <t>811-1128-ND</t>
  </si>
  <si>
    <t>SPST Toggle switch</t>
  </si>
  <si>
    <t>NKK Switches</t>
  </si>
  <si>
    <t>WT11S-RO</t>
  </si>
  <si>
    <t>360-1951-ND</t>
  </si>
  <si>
    <t>12V panel LED yel</t>
  </si>
  <si>
    <t>609-1322-130F</t>
  </si>
  <si>
    <t>350-1897-ND</t>
  </si>
  <si>
    <t>D-sub 9 serial connector</t>
  </si>
  <si>
    <t>TE Connectivity</t>
  </si>
  <si>
    <t>1757820-1</t>
  </si>
  <si>
    <t>A32575-ND</t>
  </si>
  <si>
    <t>Panel ethernet connector</t>
  </si>
  <si>
    <t>Harting</t>
  </si>
  <si>
    <t>1195-3540-ND</t>
  </si>
  <si>
    <t>Panel Ethernet connector</t>
  </si>
  <si>
    <t>19C Panel Umbilical connector</t>
  </si>
  <si>
    <t>Amphenol</t>
  </si>
  <si>
    <t>MS3102E22-14P</t>
  </si>
  <si>
    <t>PEI Genesis</t>
  </si>
  <si>
    <t>MS3102E-22-14P</t>
  </si>
  <si>
    <t>10C Overdrive umbilical connector</t>
  </si>
  <si>
    <t>MS3102E18-1P</t>
  </si>
  <si>
    <t>MS3102E-18-1P</t>
  </si>
  <si>
    <t>Charge input connector</t>
  </si>
  <si>
    <t>MS3102E20-23P</t>
  </si>
  <si>
    <t>Auxilliary signals connector</t>
  </si>
  <si>
    <t>MS3102E20-7P</t>
  </si>
  <si>
    <t>AC power receptacle</t>
  </si>
  <si>
    <t>Qualtek</t>
  </si>
  <si>
    <t>703W-00/06</t>
  </si>
  <si>
    <t>Q334-ND</t>
  </si>
  <si>
    <t>Fuse holder 15A, 250V</t>
  </si>
  <si>
    <t>Cooper/Bussman</t>
  </si>
  <si>
    <t>BK/HKP-HH-R</t>
  </si>
  <si>
    <t>283-2849-ND</t>
  </si>
  <si>
    <t>Fuse, 10A/250V, Slo</t>
  </si>
  <si>
    <t>BK/MDA-10-R</t>
  </si>
  <si>
    <t>283-2722-ND</t>
  </si>
  <si>
    <t>Ethernet switch</t>
  </si>
  <si>
    <t>BB Electronics</t>
  </si>
  <si>
    <t>ESW 105</t>
  </si>
  <si>
    <t>1165-1042-ND</t>
  </si>
  <si>
    <t>RS232 Isolator/repeater</t>
  </si>
  <si>
    <t>232OPDR</t>
  </si>
  <si>
    <t>1165-1001-ND</t>
  </si>
  <si>
    <t>24V power supply</t>
  </si>
  <si>
    <t>TDK Lambda</t>
  </si>
  <si>
    <t>HWS150A24/HD</t>
  </si>
  <si>
    <t>285-2346-ND</t>
  </si>
  <si>
    <t>12V power supply</t>
  </si>
  <si>
    <t>DSP10-12</t>
  </si>
  <si>
    <t>285-1225-ND</t>
  </si>
  <si>
    <t>power line filter module</t>
  </si>
  <si>
    <t>RSAN-2010D</t>
  </si>
  <si>
    <t>RSAN-2010D-ND</t>
  </si>
  <si>
    <t>50mV/50A shunt</t>
  </si>
  <si>
    <t>3020-01096-0</t>
  </si>
  <si>
    <t>811-1094-ND</t>
  </si>
  <si>
    <t>Plastic DIN rail adapter</t>
  </si>
  <si>
    <t>McMaster</t>
  </si>
  <si>
    <t>8961K32</t>
  </si>
  <si>
    <t>DIN end stop</t>
  </si>
  <si>
    <t>Wago</t>
  </si>
  <si>
    <t>249-116</t>
  </si>
  <si>
    <t>On-Line Electronics</t>
  </si>
  <si>
    <t>3-cond DIN terminal</t>
  </si>
  <si>
    <t>280-651</t>
  </si>
  <si>
    <t>4-cond DIN terminal</t>
  </si>
  <si>
    <t>280-646</t>
  </si>
  <si>
    <t>2-cond DIN termnal</t>
  </si>
  <si>
    <t>284-902</t>
  </si>
  <si>
    <t>Separator/cap, sm</t>
  </si>
  <si>
    <t>280-313</t>
  </si>
  <si>
    <t>Separator/cap, lg</t>
  </si>
  <si>
    <t>284-328</t>
  </si>
  <si>
    <t>Jumper</t>
  </si>
  <si>
    <t>280-402</t>
  </si>
  <si>
    <t>Portable cord 12/3 SEOOW 600V</t>
  </si>
  <si>
    <t>7080K44</t>
  </si>
  <si>
    <t>Power plug NEMA 5-20</t>
  </si>
  <si>
    <t>7140K23</t>
  </si>
  <si>
    <t>Power cord 16AWG, 3ft</t>
  </si>
  <si>
    <t>71535K43</t>
  </si>
  <si>
    <t>19C Umbilical inline connector</t>
  </si>
  <si>
    <t>MS3106E22-14S</t>
  </si>
  <si>
    <t>Long bell housing</t>
  </si>
  <si>
    <t>APH 10-580927-223</t>
  </si>
  <si>
    <t>Cable clamp</t>
  </si>
  <si>
    <t>MS3057-12C</t>
  </si>
  <si>
    <t>Bushing</t>
  </si>
  <si>
    <t>MS3420-8A</t>
  </si>
  <si>
    <t>Replacement for above 4 lines?</t>
  </si>
  <si>
    <t>MS3106LC22-14S</t>
  </si>
  <si>
    <t>10C Overdrive umbilical inline conn</t>
  </si>
  <si>
    <t>MS3106E18-1S</t>
  </si>
  <si>
    <t>2C Charge input inline connector</t>
  </si>
  <si>
    <t>MS3106E20-23S</t>
  </si>
  <si>
    <t>8C Auxilliary signals inline connector</t>
  </si>
  <si>
    <t>MS3106R20-7S</t>
  </si>
  <si>
    <t>Misc parts…</t>
  </si>
  <si>
    <t>10-12AWG ring term, 1/4" std</t>
  </si>
  <si>
    <t>A1083-ND</t>
  </si>
  <si>
    <t>other terminals and ferrules and wire and such</t>
  </si>
  <si>
    <t>35mm DIN rail, 8.00 inch</t>
  </si>
  <si>
    <t>35mm DIN rail, 5.00 inch</t>
  </si>
  <si>
    <t>35mm DIN rail, 2.50 inch</t>
  </si>
  <si>
    <t>Aluminum angle, 1.25x2.0x3L</t>
  </si>
  <si>
    <t>100221164-04</t>
  </si>
  <si>
    <t>100221160-10</t>
  </si>
  <si>
    <t>Rowe DVL Wet Cable</t>
  </si>
  <si>
    <t>100221160-06-H1</t>
  </si>
  <si>
    <t>H72</t>
  </si>
  <si>
    <t>EZSV23 WV</t>
  </si>
  <si>
    <t>Teledyne Benthos Medium Frequency OEM DAT board set short chassis with remote transducer with right angle mount MCBH12MP.</t>
  </si>
  <si>
    <t>PCB17,PCB20,PCB23,PCB26,PCB27,PCB29</t>
  </si>
  <si>
    <t>PCB28</t>
  </si>
  <si>
    <t>OFF-12</t>
  </si>
  <si>
    <t>COR IBR600LPE-VZ</t>
  </si>
  <si>
    <t>REF2,REF3</t>
  </si>
  <si>
    <t>DLSA-F</t>
  </si>
  <si>
    <t>Aanderra Optode MkII, Dissolved Oxygen, with Wet mate bulkhead SubConn MCBH8M and Fast foil, range 0-500 uM, RS232 and 0-5V outputs, depth rating 2000m</t>
  </si>
  <si>
    <t>BATT1,BATT2,ETC.</t>
  </si>
  <si>
    <t>BATT1,BATT2,ETC</t>
  </si>
  <si>
    <t>H2,H5</t>
  </si>
  <si>
    <t>H38</t>
  </si>
  <si>
    <t>H49,H60</t>
  </si>
  <si>
    <t>Boost and Drop Weight Cable</t>
  </si>
  <si>
    <t>H66,H68</t>
  </si>
  <si>
    <t>H72,H75</t>
  </si>
  <si>
    <t>H73,H76</t>
  </si>
  <si>
    <t>H74,H77</t>
  </si>
  <si>
    <t>PCB7</t>
  </si>
  <si>
    <t>98267-0469</t>
  </si>
  <si>
    <t>Motherboard to Backplane Flex PCB</t>
  </si>
  <si>
    <t>Molex</t>
  </si>
  <si>
    <t>PCB9</t>
  </si>
  <si>
    <t>PCB11</t>
  </si>
  <si>
    <t>PCB16</t>
  </si>
  <si>
    <t>PCB17,PCB20,PCB25</t>
  </si>
  <si>
    <t>PCB19,PCB22</t>
  </si>
  <si>
    <t>PCB23</t>
  </si>
  <si>
    <t>PCB26,PCB31</t>
  </si>
  <si>
    <t>PCB29</t>
  </si>
  <si>
    <t>PCB34</t>
  </si>
  <si>
    <t>PCB36,PCB38</t>
  </si>
  <si>
    <t>PCB39</t>
  </si>
  <si>
    <t>PCB8,PCB10,PCB12,PCB13,PCB14</t>
  </si>
  <si>
    <t>PO/Charge Number1</t>
  </si>
  <si>
    <t>PO/Charge Number2</t>
  </si>
  <si>
    <t>Lead / Expected Delivery Time</t>
  </si>
  <si>
    <t>STATUS</t>
  </si>
  <si>
    <t>PCB18,PCB21,PCB24,PCB27,PCB28,PCB30</t>
  </si>
  <si>
    <t>Quote Number</t>
  </si>
  <si>
    <t>MCElectronics</t>
  </si>
  <si>
    <t>Circuits West/Indtec</t>
  </si>
  <si>
    <t>PCB MBARI Stock (8)</t>
  </si>
  <si>
    <t>WM14131-ND</t>
  </si>
  <si>
    <t>OFF-12V</t>
  </si>
  <si>
    <t>PCB MBARI Stock (5)</t>
  </si>
  <si>
    <t>PCB MBARI Stock (11)</t>
  </si>
  <si>
    <t>10020881rC</t>
  </si>
  <si>
    <t>FAB:53184</t>
  </si>
  <si>
    <t>NOTES</t>
  </si>
  <si>
    <t>FAB:53198</t>
  </si>
  <si>
    <t>100221187rB</t>
  </si>
  <si>
    <t>10020358r3-4</t>
  </si>
  <si>
    <t>MegaPhase</t>
  </si>
  <si>
    <t>Fabricator</t>
  </si>
  <si>
    <t>SPARE PCB</t>
  </si>
  <si>
    <t>Non Configured</t>
  </si>
  <si>
    <t>FAB:53187</t>
  </si>
  <si>
    <t>1710852 (QTY:9)</t>
  </si>
  <si>
    <t>1710854 (QTY:12)</t>
  </si>
  <si>
    <t>1710855 (QTY:14)</t>
  </si>
  <si>
    <t>1710856 (QTY:14)</t>
  </si>
  <si>
    <t>1710853 (QTY:14)</t>
  </si>
  <si>
    <t>1710857 (QTY:49)</t>
  </si>
  <si>
    <t>1710858 (QTY:24)</t>
  </si>
  <si>
    <t>1710859 (QTY:4)</t>
  </si>
  <si>
    <t>PWS_CradlePointRouterQuote.pdf</t>
  </si>
  <si>
    <t>NAL17-0622-01</t>
  </si>
  <si>
    <t>1710862 (QTY:4)</t>
  </si>
  <si>
    <t>3G/4G/WiFi Router w/ 170585-000 cable</t>
  </si>
  <si>
    <t>FAB: 5-Days</t>
  </si>
  <si>
    <t>FAB: 7-Days</t>
  </si>
  <si>
    <t>SQ171460</t>
  </si>
  <si>
    <t>SQ171143-1</t>
  </si>
  <si>
    <t>CC141-SBSB-24</t>
  </si>
  <si>
    <t>Conformable Cable assembly 24in, DC-4 GHz,
SMA Female Bulkhead - SMA Female Bulkhead.  For antennae mold</t>
  </si>
  <si>
    <t>FAB:53185 ASSY:Q-MB2K470</t>
  </si>
  <si>
    <t>FAB:53188 ASSY:Q-MB2k230</t>
  </si>
  <si>
    <t>Sent Marie quote for assembly</t>
  </si>
  <si>
    <t>WHOI PO Number</t>
  </si>
  <si>
    <t>Marie already purchased</t>
  </si>
  <si>
    <t>FAB: 5-Days ASSY: 3-4Weeks</t>
  </si>
  <si>
    <t>ASSY:Q-MB2K545</t>
  </si>
  <si>
    <t>FAB:53186 ASSY:Q-MB2K540</t>
  </si>
  <si>
    <t>FAB:53250 ASSY:Q-MB2K545</t>
  </si>
  <si>
    <t>1710901 (QTY:25)</t>
  </si>
  <si>
    <t>1710901 (QTY:5)</t>
  </si>
  <si>
    <t>Q6224</t>
  </si>
  <si>
    <t>1710912 (QTY:130)</t>
  </si>
  <si>
    <t>Order 250.  WHOI ordered their own</t>
  </si>
  <si>
    <t>MBARI Quote 17-07-10 rfq NH CH</t>
  </si>
  <si>
    <t>Ben ordered already</t>
  </si>
  <si>
    <t>Received</t>
  </si>
  <si>
    <t>6-8 Weeks</t>
  </si>
  <si>
    <t>170628C</t>
  </si>
  <si>
    <t>No extra fabs needed</t>
  </si>
  <si>
    <t>FAB:53397   ASSY:Q-MB2K550</t>
  </si>
  <si>
    <t>WHOI Order Status</t>
  </si>
  <si>
    <t>Reference line item 2</t>
  </si>
  <si>
    <t>WHOI needs to purchase</t>
  </si>
  <si>
    <t>MBARI to make using LRAUV inventory parts</t>
  </si>
  <si>
    <t>MBARI to make using LRAUV inventory parts.</t>
  </si>
  <si>
    <t>Ben orded QTY:5.  Received but MBARI needs to assemble.</t>
  </si>
  <si>
    <t>FAB PO emailed 7/10,  ASSY PO emailed 7/13.  Purchased enough boarsd to cover all vehicles and spares</t>
  </si>
  <si>
    <t>WHOI needs to pay for blank boards and assemblies.</t>
  </si>
  <si>
    <t>Board is not complete.  WHOI unable to order.</t>
  </si>
  <si>
    <t>1710889 (QTY:4)</t>
  </si>
  <si>
    <t>1710889 (QTY:5)</t>
  </si>
  <si>
    <t>PO sent 6/28.  Only ordered enough for MBARI</t>
  </si>
  <si>
    <t>1710965 (QTY:16)</t>
  </si>
  <si>
    <t>DHS (WHOI)</t>
  </si>
  <si>
    <t>Mesobot (Kakani)</t>
  </si>
  <si>
    <t>MBARI Vehicle Build Quantity:</t>
  </si>
  <si>
    <t>Total Qty for N + DHS + MesoBot vehicles</t>
  </si>
  <si>
    <t>1710891 (QTY:8)</t>
  </si>
  <si>
    <t>1710872 (QTY:10)</t>
  </si>
  <si>
    <t>1710892 (QTY:10)</t>
  </si>
  <si>
    <t>10 assemblies complete</t>
  </si>
  <si>
    <t>Total Cost for N + DHS + MesoBot vehicles</t>
  </si>
  <si>
    <t>Total Cost for MBARI Vehicles</t>
  </si>
  <si>
    <t>1711011 (QTY: 20)</t>
  </si>
  <si>
    <t>Total Qty for MBARI ONLY</t>
  </si>
  <si>
    <t>1710940 (QTY:6)</t>
  </si>
  <si>
    <t>Ordered 4 6/29/17</t>
  </si>
  <si>
    <t>Ordered 5 6/29/17</t>
  </si>
  <si>
    <t>Ordered 8 6/29/17, received qty 8 on 8_24_17</t>
  </si>
  <si>
    <t>Ordered 5 6/29/17, received</t>
  </si>
  <si>
    <t>Ordered 4 6/28/17</t>
  </si>
  <si>
    <t>Ordered 5 9/5/2017</t>
  </si>
  <si>
    <t>Ordered 5 6/29/17. Order cancelled 9/19/17. Deferred until DAT ordered.</t>
  </si>
  <si>
    <t>Ordered 13 6/29/17 received 11 9/20/17</t>
  </si>
  <si>
    <t>Ordered 9 6/29/17, received 9 9/5/17</t>
  </si>
  <si>
    <t>Ordered 5 6/29/17, received 5 9/13/17</t>
  </si>
  <si>
    <t>Precision string potentiometer</t>
  </si>
  <si>
    <t>Nylon coated SST Burn Wire for drop weight release. Comes in 42 ft. coil.</t>
  </si>
  <si>
    <t>100221160-03</t>
  </si>
  <si>
    <t>100221160-15-B</t>
  </si>
  <si>
    <t>Payload Cable</t>
  </si>
  <si>
    <t>Part appears in dwg 100221160-15-B and 100221189-07</t>
  </si>
  <si>
    <t>A-200711-09_CS_LDA_Assmy Rev4.</t>
  </si>
  <si>
    <t>MKS-310-FCR</t>
  </si>
  <si>
    <t>MKS-310-FCR actuator bulkhead connector</t>
  </si>
  <si>
    <t>Ordered 10 6/29/17</t>
  </si>
  <si>
    <t>A-201500-17_DW_HrdWrAssem.</t>
  </si>
  <si>
    <t>A-MLS-P</t>
  </si>
  <si>
    <t>Impulse A-MLS-P plastic locking sleeve</t>
  </si>
  <si>
    <t>Teledyne Impulse Inc.</t>
  </si>
  <si>
    <t>PO-1711249</t>
  </si>
  <si>
    <t>LUG, RING, 18-22 AWG, #2</t>
  </si>
  <si>
    <t>RMA-FS</t>
  </si>
  <si>
    <t>Teledyne Impulse Inc</t>
  </si>
  <si>
    <t>A-FLS-P</t>
  </si>
  <si>
    <t>Impulse A-FLS-P plastic locking sleeve</t>
  </si>
  <si>
    <t>RMA-MP</t>
  </si>
  <si>
    <t>Impulse Single Pin Plug RMA-MP on 2 feet of 1N2T cable</t>
  </si>
  <si>
    <t>Ordered 5 on 9/22/2017</t>
  </si>
  <si>
    <t>RP-20-500</t>
  </si>
  <si>
    <t>P3 Ameriac RP-20 500Ohm Potentiometer</t>
  </si>
  <si>
    <t>P3 America</t>
  </si>
  <si>
    <t> PO-1711001</t>
  </si>
  <si>
    <t>Hobson</t>
  </si>
  <si>
    <t>Ordered 10 on 7/28/2017</t>
  </si>
  <si>
    <t>DLSA-F LOCKING SLEEVE</t>
  </si>
  <si>
    <t>Impulse Single Pin Socket RMA-FS on 2 feet of 1N2T cable</t>
  </si>
  <si>
    <t>BC14-42</t>
  </si>
  <si>
    <t>2018 Purchase item after approved.</t>
  </si>
  <si>
    <t>Cost WHOI owes MBARI</t>
  </si>
  <si>
    <t>MBARI purchased for WHOI</t>
  </si>
  <si>
    <t>8 Assemblies received for MBARI</t>
  </si>
  <si>
    <t>WHOI purchased blank PCBs only. (MBARI PURCHASED PARTS AND ASSEMBLED IN HOUSE)</t>
  </si>
  <si>
    <t>FAB PO emailed 6/27.  ASSY PO sent 6/28.  10 Assemblies in house complete.</t>
  </si>
  <si>
    <t>Ordered from Digikey</t>
  </si>
  <si>
    <t>PO  sent 7/31 for 20 boards.  Only purchased enough for MBARI</t>
  </si>
  <si>
    <t>WHOI purchased blank PCBs only. Cost of BOM for this board is $0.80. MBARI purchased parts and assembled 1x)</t>
  </si>
  <si>
    <t>FAB PO emailed 6/26.  FAB dropped off for assembly 7/14.  10 received</t>
  </si>
  <si>
    <t>E118804 (1)</t>
  </si>
  <si>
    <t>E118804 (2)</t>
  </si>
  <si>
    <t>1710939 (8)</t>
  </si>
  <si>
    <t>1710939 (20)</t>
  </si>
  <si>
    <t>1710939 (24)</t>
  </si>
  <si>
    <t>1710939 (12)</t>
  </si>
  <si>
    <t>1710939 (6)</t>
  </si>
  <si>
    <t>MBARI Spares Qty.</t>
  </si>
  <si>
    <t>FAB PO emailed 6/26.  Assembly PO emailed 7/20. Trinh has boards. 16 boards received.</t>
  </si>
  <si>
    <t>5 boards complete (20 boards to go back for update to incorrect IC installed</t>
  </si>
  <si>
    <t>5 boads completed. Need to send back for rework to correct wronge IC installed.</t>
  </si>
  <si>
    <t>WHOI needs to order blank boards and assemblies.</t>
  </si>
  <si>
    <t>Request for quote sent 7/18.  Received</t>
  </si>
  <si>
    <t>WHOI purchased blank PCB (1).  WHOI purchased 3 assemblies.  In their kit</t>
  </si>
  <si>
    <t>DHS Spares</t>
  </si>
  <si>
    <t>CC086-SBSB-24</t>
  </si>
  <si>
    <t>1711172 (QTY:8)</t>
  </si>
  <si>
    <t>PO sent 6/28.  Received 8 assemblies.  Installed 1 into antenna.</t>
  </si>
  <si>
    <t>PO emailed 7/11.  Ordered 250 for MBARI.  Received</t>
  </si>
  <si>
    <t>1710919 (QTY:4)</t>
  </si>
  <si>
    <t>10021057rC</t>
  </si>
  <si>
    <t>10021057rD</t>
  </si>
  <si>
    <t>10020568r1-3</t>
  </si>
  <si>
    <t>FAB:55343</t>
  </si>
  <si>
    <t>1711528 (QTY:12)</t>
  </si>
  <si>
    <t>Request for assembly and fabrication quote sent 11/29/17.  Fabrication quote sent 11/30</t>
  </si>
  <si>
    <t>FAB:Q55344</t>
  </si>
  <si>
    <t>1711531 (QTY:10)</t>
  </si>
  <si>
    <t>1A</t>
  </si>
  <si>
    <t>1B</t>
  </si>
  <si>
    <t>1C</t>
  </si>
  <si>
    <t>Wire Harness set A Pack (Consolidated Harness Set)</t>
  </si>
  <si>
    <t>Wire Harness set 1/2 Pack (Consolidated Harness Set)</t>
  </si>
  <si>
    <t>Wire Harness Internal Pressure Vessel (Consolidated Harness Set)</t>
  </si>
  <si>
    <t>PO emailed 7/18.  MBARI ordered enough for 4 vehicles.</t>
  </si>
  <si>
    <t>Received at MBARI</t>
  </si>
  <si>
    <t>=Items received at MBARI</t>
  </si>
  <si>
    <t>= Calculated values, do not edit</t>
  </si>
  <si>
    <t>Teledyne/?/Falmat</t>
  </si>
  <si>
    <t>= Deferred or not necessary</t>
  </si>
  <si>
    <t>Part of antenna assembly.</t>
  </si>
  <si>
    <t>Part of antenna assembly, MBARI will provide 3 antenna assemblies to WHOI</t>
  </si>
  <si>
    <t>WHOI purchaseed.  Received MBARI.</t>
  </si>
  <si>
    <t>WHOI purchased 1 blank PCB.  WHOI needs to pay for 2 additional PCB + 3 x assembly. MBARI will provide 3 antenna assemblies to WHOI.</t>
  </si>
  <si>
    <t>WHOI purchased blank PCBs.  WHOI needs to pay for assembly @ $345 ea.</t>
  </si>
  <si>
    <t>FAB PO emailed 7/10,  ASSY PO emailed 7/13.  Purchased enough boards to cover MBARI vehicles and spares</t>
  </si>
  <si>
    <t>WHOI bought 2 - received at MBARI</t>
  </si>
  <si>
    <t>PO emailed 7/13.  Ordered 6 - MBARI build + 2 spares.</t>
  </si>
  <si>
    <t>MBARI has 5 units</t>
  </si>
  <si>
    <t>Built at MBARI still needs final mechanical assembly</t>
  </si>
  <si>
    <t>= Outstanding issues (order not in, not received)</t>
  </si>
  <si>
    <t>MBARI has 3 complete valve assemblies, missing parts for 4th unit</t>
  </si>
  <si>
    <t>FAB PO emailed 6/26.  MBARI assembled 5.</t>
  </si>
  <si>
    <t>MBARI PURCHASED 1x for WHOI</t>
  </si>
  <si>
    <t>Board design is not complete</t>
  </si>
  <si>
    <t>Sent out RFQ for assemblies and fabs 11/28/17.  FAB PO sent 11/29.</t>
  </si>
  <si>
    <t>WHOI purchased blank PCBs.   Needs to order assembly (Recommend concurrently with Mesobot).</t>
  </si>
  <si>
    <t>WHOI notified of build run 11/31 and purchasing their boards concurrently.</t>
  </si>
  <si>
    <t>1711055 (QTY:12)</t>
  </si>
  <si>
    <t>Pending JOSE to finalize details</t>
  </si>
  <si>
    <t>WHOI purchased 3 units - received at MBARI</t>
  </si>
  <si>
    <t>not needed</t>
  </si>
  <si>
    <t>Waiting on WHOI mechanical parts (A-200711-09_CS_LDA_Assmy Rev4.)</t>
  </si>
  <si>
    <t>Received at MBARI + 1 spare</t>
  </si>
  <si>
    <t>WHOI received X 2. Needs motor mechanical parts to complete assembly</t>
  </si>
  <si>
    <t>WHOI has parts for 1 unit + 2 spares (MBARI might want to trade 1 unit)</t>
  </si>
  <si>
    <t>MBARI purchased/assembled unit for WHOI</t>
  </si>
  <si>
    <t>WHOI purchased 2 assembled boards - received at MBARI</t>
  </si>
  <si>
    <t>WHOI notified of build run 11/31 and is purchasing their boards concurrently.</t>
  </si>
  <si>
    <t>WHOI needs to order EZ servo boards</t>
  </si>
  <si>
    <t>WHOI already purchased.  Received</t>
  </si>
  <si>
    <t>Sean will order 11/13</t>
  </si>
  <si>
    <t>OK, WHOI purchased</t>
  </si>
  <si>
    <t>MBARI to make using stock    OK</t>
  </si>
  <si>
    <t>"OK, WHOI purchased, being installed" - I have not seen this item.</t>
  </si>
  <si>
    <t>WHOI purchased ? Units. Received at MBARI</t>
  </si>
  <si>
    <t>OK, WHOI purchased - received at MBARI</t>
  </si>
  <si>
    <t>MBARI providing</t>
  </si>
  <si>
    <t>Check status</t>
  </si>
  <si>
    <t>Not at MBARI, we think we ordered / check with Rie. Believe this item never made it through Seacon.</t>
  </si>
  <si>
    <t>?</t>
  </si>
  <si>
    <t>Antenna System Parts</t>
  </si>
  <si>
    <t>Component</t>
  </si>
  <si>
    <t>Cost each</t>
  </si>
  <si>
    <t>PO Date</t>
  </si>
  <si>
    <t>PO #</t>
  </si>
  <si>
    <t>Casting of Antenna mast  &amp; Base</t>
  </si>
  <si>
    <t>Schmit Prototypes</t>
  </si>
  <si>
    <t>Coax cable over-molding in PU</t>
  </si>
  <si>
    <t>1711648 Rev. 1</t>
  </si>
  <si>
    <t>Insulated Wire Inc.</t>
  </si>
  <si>
    <t>Ocean Innovations</t>
  </si>
  <si>
    <t>DGO connector installation and over-molding</t>
  </si>
  <si>
    <t>Total Antenna Material Cost Each</t>
  </si>
  <si>
    <t>Wet cable SMA connector installation</t>
  </si>
  <si>
    <t>Blank PCB</t>
  </si>
  <si>
    <t>PCB assembly</t>
  </si>
  <si>
    <t>Coax base cable stock</t>
  </si>
  <si>
    <t>Total QTY for 3 units</t>
  </si>
  <si>
    <t>Total cost</t>
  </si>
  <si>
    <t>Note: WHOI paid vendor directly for this item so cost is credited on MBARI provided parts.</t>
  </si>
  <si>
    <t>Mass shifter drive motor 110138/110357/MR-201935</t>
  </si>
  <si>
    <t>Cost</t>
  </si>
  <si>
    <t>Ordered</t>
  </si>
  <si>
    <t>Sweetwater</t>
  </si>
  <si>
    <t>circuitspecialists.com</t>
  </si>
  <si>
    <t>D-sub crimp socket</t>
  </si>
  <si>
    <t>205090-1</t>
  </si>
  <si>
    <t xml:space="preserve">A2161-ND </t>
  </si>
  <si>
    <t>2C Charge input connector</t>
  </si>
  <si>
    <t>8C Auxilliary signals connector</t>
  </si>
  <si>
    <t>RSEN-2010D</t>
  </si>
  <si>
    <t>285-2620-ND</t>
  </si>
  <si>
    <t>APH AIT6LC22-14S</t>
  </si>
  <si>
    <t>Talk to Ben Rogers (408-435-1750) at PEI Genesis</t>
  </si>
  <si>
    <t># Per Vehicle</t>
  </si>
  <si>
    <t>Cost per Vehcile</t>
  </si>
  <si>
    <t>Pathfinder DVL Wet Cable</t>
  </si>
  <si>
    <t>SBE43F</t>
  </si>
  <si>
    <t>DO sensor</t>
  </si>
  <si>
    <t>Pathfinder 600 kHz DVL Self contained 300m, Beam 3 forward</t>
  </si>
  <si>
    <t>Path-SC+XRT</t>
  </si>
  <si>
    <t>Teledyne RD Inst.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</si>
</sst>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&quot;$&quot;#,##0"/>
  </numFmts>
  <fonts count="2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12"/>
      <color rgb="FF000000"/>
      <name val="Century Gothic"/>
      <family val="2"/>
    </font>
    <font>
      <u/>
      <sz val="11"/>
      <color theme="10"/>
      <name val="Calibri"/>
      <family val="2"/>
      <scheme val="minor"/>
    </font>
    <font>
      <strike/>
      <sz val="11"/>
      <color rgb="FF9C0006"/>
      <name val="Calibri"/>
      <family val="2"/>
      <scheme val="minor"/>
    </font>
    <font>
      <sz val="12"/>
      <color rgb="FF000000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4">
    <xf numFmtId="0" fontId="0" fillId="0" borderId="0"/>
    <xf numFmtId="0" fontId="4" fillId="0" borderId="0" applyNumberFormat="0" applyFill="0" applyBorder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7" applyNumberFormat="0" applyAlignment="0" applyProtection="0"/>
    <xf numFmtId="0" fontId="12" fillId="7" borderId="8" applyNumberFormat="0" applyAlignment="0" applyProtection="0"/>
    <xf numFmtId="0" fontId="13" fillId="7" borderId="7" applyNumberFormat="0" applyAlignment="0" applyProtection="0"/>
    <xf numFmtId="0" fontId="14" fillId="0" borderId="9" applyNumberFormat="0" applyFill="0" applyAlignment="0" applyProtection="0"/>
    <xf numFmtId="0" fontId="15" fillId="8" borderId="10" applyNumberFormat="0" applyAlignment="0" applyProtection="0"/>
    <xf numFmtId="0" fontId="16" fillId="0" borderId="0" applyNumberFormat="0" applyFill="0" applyBorder="0" applyAlignment="0" applyProtection="0"/>
    <xf numFmtId="0" fontId="3" fillId="9" borderId="11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9" fillId="33" borderId="0" applyNumberFormat="0" applyBorder="0" applyAlignment="0" applyProtection="0"/>
    <xf numFmtId="44" fontId="3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37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0" fontId="0" fillId="0" borderId="13" xfId="0" applyBorder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0" fontId="0" fillId="0" borderId="15" xfId="0" applyBorder="1" applyAlignment="1">
      <alignment wrapText="1"/>
    </xf>
    <xf numFmtId="0" fontId="2" fillId="0" borderId="14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14" fontId="18" fillId="0" borderId="20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6" xfId="0" applyBorder="1" applyAlignment="1">
      <alignment horizontal="center" wrapText="1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18" fillId="0" borderId="2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20" xfId="0" applyNumberForma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wrapText="1"/>
    </xf>
    <xf numFmtId="164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horizontal="left"/>
    </xf>
    <xf numFmtId="0" fontId="0" fillId="0" borderId="0" xfId="0" applyBorder="1" applyAlignment="1">
      <alignment horizontal="center" wrapText="1"/>
    </xf>
    <xf numFmtId="0" fontId="0" fillId="2" borderId="13" xfId="0" applyFill="1" applyBorder="1"/>
    <xf numFmtId="0" fontId="0" fillId="0" borderId="0" xfId="0" quotePrefix="1" applyBorder="1" applyAlignment="1">
      <alignment wrapText="1"/>
    </xf>
    <xf numFmtId="0" fontId="0" fillId="0" borderId="37" xfId="0" applyBorder="1" applyAlignment="1">
      <alignment horizontal="center"/>
    </xf>
    <xf numFmtId="0" fontId="18" fillId="34" borderId="32" xfId="0" applyFont="1" applyFill="1" applyBorder="1" applyAlignment="1">
      <alignment horizontal="center" vertical="center"/>
    </xf>
    <xf numFmtId="0" fontId="0" fillId="0" borderId="40" xfId="0" applyBorder="1"/>
    <xf numFmtId="0" fontId="0" fillId="0" borderId="40" xfId="0" applyBorder="1" applyAlignment="1">
      <alignment wrapText="1"/>
    </xf>
    <xf numFmtId="164" fontId="0" fillId="0" borderId="40" xfId="0" applyNumberFormat="1" applyBorder="1"/>
    <xf numFmtId="0" fontId="0" fillId="0" borderId="40" xfId="0" applyBorder="1" applyAlignment="1">
      <alignment horizont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8" fillId="2" borderId="42" xfId="0" applyFont="1" applyFill="1" applyBorder="1" applyAlignment="1">
      <alignment horizontal="center" vertical="center"/>
    </xf>
    <xf numFmtId="0" fontId="18" fillId="2" borderId="31" xfId="0" applyFont="1" applyFill="1" applyBorder="1" applyAlignment="1">
      <alignment horizontal="center" vertical="center" wrapText="1"/>
    </xf>
    <xf numFmtId="0" fontId="18" fillId="2" borderId="31" xfId="0" applyFont="1" applyFill="1" applyBorder="1" applyAlignment="1">
      <alignment horizontal="center" vertical="center"/>
    </xf>
    <xf numFmtId="164" fontId="18" fillId="2" borderId="31" xfId="0" applyNumberFormat="1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0" fontId="0" fillId="0" borderId="45" xfId="0" applyBorder="1" applyAlignment="1">
      <alignment wrapText="1"/>
    </xf>
    <xf numFmtId="164" fontId="0" fillId="0" borderId="45" xfId="0" applyNumberFormat="1" applyBorder="1" applyAlignment="1"/>
    <xf numFmtId="0" fontId="0" fillId="0" borderId="45" xfId="0" applyBorder="1" applyAlignment="1">
      <alignment horizontal="center"/>
    </xf>
    <xf numFmtId="0" fontId="0" fillId="2" borderId="45" xfId="0" applyFill="1" applyBorder="1" applyAlignment="1">
      <alignment horizontal="center"/>
    </xf>
    <xf numFmtId="164" fontId="0" fillId="2" borderId="45" xfId="0" applyNumberFormat="1" applyFill="1" applyBorder="1" applyAlignment="1"/>
    <xf numFmtId="0" fontId="0" fillId="0" borderId="46" xfId="0" applyBorder="1" applyAlignment="1">
      <alignment horizontal="center"/>
    </xf>
    <xf numFmtId="164" fontId="0" fillId="0" borderId="13" xfId="0" applyNumberFormat="1" applyBorder="1" applyAlignment="1"/>
    <xf numFmtId="0" fontId="0" fillId="0" borderId="13" xfId="0" applyBorder="1" applyAlignment="1">
      <alignment horizontal="center"/>
    </xf>
    <xf numFmtId="0" fontId="0" fillId="2" borderId="13" xfId="0" applyFill="1" applyBorder="1" applyAlignment="1">
      <alignment horizontal="center"/>
    </xf>
    <xf numFmtId="164" fontId="0" fillId="2" borderId="13" xfId="0" applyNumberFormat="1" applyFill="1" applyBorder="1" applyAlignment="1"/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64" fontId="0" fillId="0" borderId="0" xfId="0" applyNumberFormat="1"/>
    <xf numFmtId="0" fontId="0" fillId="0" borderId="0" xfId="0"/>
    <xf numFmtId="0" fontId="0" fillId="0" borderId="47" xfId="0" applyBorder="1"/>
    <xf numFmtId="0" fontId="21" fillId="0" borderId="0" xfId="0" applyFont="1"/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wrapText="1"/>
    </xf>
    <xf numFmtId="164" fontId="0" fillId="0" borderId="17" xfId="0" applyNumberFormat="1" applyBorder="1"/>
    <xf numFmtId="0" fontId="0" fillId="0" borderId="44" xfId="0" applyBorder="1" applyAlignment="1">
      <alignment wrapText="1"/>
    </xf>
    <xf numFmtId="0" fontId="18" fillId="2" borderId="22" xfId="0" applyFont="1" applyFill="1" applyBorder="1" applyAlignment="1">
      <alignment horizontal="center" vertical="center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/>
    </xf>
    <xf numFmtId="0" fontId="0" fillId="0" borderId="13" xfId="0" applyBorder="1" applyAlignment="1">
      <alignment horizontal="left" wrapText="1"/>
    </xf>
    <xf numFmtId="0" fontId="0" fillId="0" borderId="13" xfId="0" applyFont="1" applyBorder="1" applyAlignment="1">
      <alignment horizontal="left" wrapText="1"/>
    </xf>
    <xf numFmtId="0" fontId="0" fillId="0" borderId="13" xfId="0" applyFont="1" applyFill="1" applyBorder="1" applyAlignment="1">
      <alignment horizontal="left" wrapText="1"/>
    </xf>
    <xf numFmtId="0" fontId="0" fillId="36" borderId="13" xfId="0" applyFont="1" applyFill="1" applyBorder="1" applyAlignment="1">
      <alignment horizontal="left" wrapText="1"/>
    </xf>
    <xf numFmtId="0" fontId="8" fillId="3" borderId="13" xfId="6" applyBorder="1" applyAlignment="1">
      <alignment wrapText="1"/>
    </xf>
    <xf numFmtId="0" fontId="0" fillId="0" borderId="0" xfId="0" applyAlignment="1">
      <alignment horizontal="left" wrapText="1"/>
    </xf>
    <xf numFmtId="0" fontId="18" fillId="0" borderId="37" xfId="0" applyFont="1" applyBorder="1" applyAlignment="1">
      <alignment horizontal="left" wrapText="1"/>
    </xf>
    <xf numFmtId="164" fontId="0" fillId="0" borderId="0" xfId="0" applyNumberFormat="1" applyBorder="1" applyAlignment="1">
      <alignment horizontal="left" wrapText="1"/>
    </xf>
    <xf numFmtId="0" fontId="0" fillId="0" borderId="0" xfId="0" applyNumberForma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2" borderId="13" xfId="0" applyFill="1" applyBorder="1" applyAlignment="1">
      <alignment horizontal="left" wrapText="1"/>
    </xf>
    <xf numFmtId="0" fontId="0" fillId="0" borderId="0" xfId="0" applyAlignment="1">
      <alignment horizontal="left" vertical="center" wrapText="1"/>
    </xf>
    <xf numFmtId="164" fontId="0" fillId="0" borderId="13" xfId="0" applyNumberFormat="1" applyFont="1" applyBorder="1" applyAlignment="1">
      <alignment horizontal="left" wrapText="1"/>
    </xf>
    <xf numFmtId="0" fontId="0" fillId="0" borderId="13" xfId="0" applyNumberFormat="1" applyFont="1" applyBorder="1" applyAlignment="1">
      <alignment horizontal="left" wrapText="1"/>
    </xf>
    <xf numFmtId="0" fontId="0" fillId="0" borderId="13" xfId="0" applyNumberFormat="1" applyFont="1" applyBorder="1" applyAlignment="1">
      <alignment horizontal="left" vertical="center" wrapText="1"/>
    </xf>
    <xf numFmtId="0" fontId="13" fillId="7" borderId="13" xfId="11" applyFont="1" applyBorder="1" applyAlignment="1">
      <alignment horizontal="left" wrapText="1"/>
    </xf>
    <xf numFmtId="0" fontId="0" fillId="2" borderId="13" xfId="0" applyFont="1" applyFill="1" applyBorder="1" applyAlignment="1">
      <alignment horizontal="left" wrapText="1"/>
    </xf>
    <xf numFmtId="164" fontId="0" fillId="2" borderId="13" xfId="0" applyNumberFormat="1" applyFont="1" applyFill="1" applyBorder="1" applyAlignment="1">
      <alignment horizontal="left" wrapText="1"/>
    </xf>
    <xf numFmtId="0" fontId="0" fillId="35" borderId="13" xfId="0" applyFont="1" applyFill="1" applyBorder="1" applyAlignment="1">
      <alignment horizontal="left" wrapText="1"/>
    </xf>
    <xf numFmtId="14" fontId="0" fillId="0" borderId="13" xfId="0" applyNumberFormat="1" applyFont="1" applyBorder="1" applyAlignment="1">
      <alignment horizontal="left" wrapText="1"/>
    </xf>
    <xf numFmtId="0" fontId="8" fillId="3" borderId="13" xfId="6" applyFont="1" applyBorder="1" applyAlignment="1">
      <alignment horizontal="left" wrapText="1"/>
    </xf>
    <xf numFmtId="0" fontId="8" fillId="3" borderId="13" xfId="6" applyBorder="1" applyAlignment="1">
      <alignment horizontal="left" wrapText="1"/>
    </xf>
    <xf numFmtId="164" fontId="0" fillId="36" borderId="13" xfId="0" applyNumberFormat="1" applyFont="1" applyFill="1" applyBorder="1" applyAlignment="1">
      <alignment horizontal="left" wrapText="1"/>
    </xf>
    <xf numFmtId="0" fontId="0" fillId="36" borderId="13" xfId="0" applyNumberFormat="1" applyFont="1" applyFill="1" applyBorder="1" applyAlignment="1">
      <alignment horizontal="left" wrapText="1"/>
    </xf>
    <xf numFmtId="0" fontId="0" fillId="36" borderId="13" xfId="0" applyNumberFormat="1" applyFont="1" applyFill="1" applyBorder="1" applyAlignment="1">
      <alignment horizontal="left" vertical="center" wrapText="1"/>
    </xf>
    <xf numFmtId="0" fontId="13" fillId="36" borderId="13" xfId="11" applyFont="1" applyFill="1" applyBorder="1" applyAlignment="1">
      <alignment horizontal="left" wrapText="1"/>
    </xf>
    <xf numFmtId="0" fontId="0" fillId="36" borderId="13" xfId="0" applyFont="1" applyFill="1" applyBorder="1" applyAlignment="1">
      <alignment horizontal="left" vertical="center" wrapText="1"/>
    </xf>
    <xf numFmtId="49" fontId="24" fillId="0" borderId="13" xfId="0" applyNumberFormat="1" applyFont="1" applyFill="1" applyBorder="1" applyAlignment="1">
      <alignment horizontal="left" wrapText="1"/>
    </xf>
    <xf numFmtId="0" fontId="24" fillId="0" borderId="13" xfId="0" applyFont="1" applyFill="1" applyBorder="1" applyAlignment="1">
      <alignment horizontal="left" wrapText="1"/>
    </xf>
    <xf numFmtId="44" fontId="24" fillId="0" borderId="13" xfId="42" applyFont="1" applyFill="1" applyBorder="1" applyAlignment="1">
      <alignment horizontal="left" wrapText="1"/>
    </xf>
    <xf numFmtId="0" fontId="25" fillId="0" borderId="13" xfId="0" applyFont="1" applyBorder="1" applyAlignment="1">
      <alignment horizontal="left" wrapText="1"/>
    </xf>
    <xf numFmtId="164" fontId="0" fillId="0" borderId="13" xfId="0" applyNumberFormat="1" applyBorder="1" applyAlignment="1">
      <alignment horizontal="left" wrapText="1"/>
    </xf>
    <xf numFmtId="0" fontId="0" fillId="0" borderId="13" xfId="0" applyBorder="1" applyAlignment="1">
      <alignment horizontal="left" vertical="center" wrapText="1"/>
    </xf>
    <xf numFmtId="164" fontId="0" fillId="0" borderId="0" xfId="0" applyNumberFormat="1" applyAlignment="1">
      <alignment horizontal="left" wrapText="1"/>
    </xf>
    <xf numFmtId="0" fontId="0" fillId="0" borderId="0" xfId="0" applyNumberFormat="1" applyAlignment="1">
      <alignment horizontal="left" vertical="center" wrapText="1"/>
    </xf>
    <xf numFmtId="0" fontId="10" fillId="5" borderId="13" xfId="8" applyBorder="1" applyAlignment="1">
      <alignment horizontal="left" wrapText="1"/>
    </xf>
    <xf numFmtId="0" fontId="0" fillId="0" borderId="48" xfId="0" applyFont="1" applyBorder="1" applyAlignment="1">
      <alignment horizontal="left" wrapText="1"/>
    </xf>
    <xf numFmtId="0" fontId="0" fillId="0" borderId="20" xfId="0" applyFont="1" applyBorder="1" applyAlignment="1">
      <alignment horizontal="left" wrapText="1"/>
    </xf>
    <xf numFmtId="164" fontId="0" fillId="0" borderId="20" xfId="0" applyNumberFormat="1" applyFont="1" applyBorder="1" applyAlignment="1">
      <alignment horizontal="left" wrapText="1"/>
    </xf>
    <xf numFmtId="0" fontId="0" fillId="0" borderId="20" xfId="0" applyNumberFormat="1" applyFont="1" applyBorder="1" applyAlignment="1">
      <alignment horizontal="left" wrapText="1"/>
    </xf>
    <xf numFmtId="0" fontId="13" fillId="7" borderId="20" xfId="11" applyFont="1" applyBorder="1" applyAlignment="1">
      <alignment horizontal="left" wrapText="1"/>
    </xf>
    <xf numFmtId="0" fontId="0" fillId="2" borderId="20" xfId="0" applyFont="1" applyFill="1" applyBorder="1" applyAlignment="1">
      <alignment horizontal="left" wrapText="1"/>
    </xf>
    <xf numFmtId="164" fontId="0" fillId="2" borderId="20" xfId="0" applyNumberFormat="1" applyFont="1" applyFill="1" applyBorder="1" applyAlignment="1">
      <alignment horizontal="left" wrapText="1"/>
    </xf>
    <xf numFmtId="0" fontId="0" fillId="35" borderId="20" xfId="0" applyFont="1" applyFill="1" applyBorder="1" applyAlignment="1">
      <alignment horizontal="left" wrapText="1"/>
    </xf>
    <xf numFmtId="0" fontId="0" fillId="0" borderId="44" xfId="0" applyFont="1" applyBorder="1" applyAlignment="1">
      <alignment horizontal="left" wrapText="1"/>
    </xf>
    <xf numFmtId="0" fontId="0" fillId="0" borderId="45" xfId="0" applyFont="1" applyBorder="1" applyAlignment="1">
      <alignment horizontal="left" wrapText="1"/>
    </xf>
    <xf numFmtId="164" fontId="0" fillId="0" borderId="45" xfId="0" applyNumberFormat="1" applyFont="1" applyBorder="1" applyAlignment="1">
      <alignment horizontal="left" wrapText="1"/>
    </xf>
    <xf numFmtId="0" fontId="0" fillId="0" borderId="14" xfId="0" applyFont="1" applyBorder="1" applyAlignment="1">
      <alignment horizontal="left" wrapText="1"/>
    </xf>
    <xf numFmtId="0" fontId="0" fillId="0" borderId="16" xfId="0" applyFont="1" applyBorder="1" applyAlignment="1">
      <alignment horizontal="left" wrapText="1"/>
    </xf>
    <xf numFmtId="0" fontId="0" fillId="0" borderId="17" xfId="0" applyFont="1" applyBorder="1" applyAlignment="1">
      <alignment horizontal="left" wrapText="1"/>
    </xf>
    <xf numFmtId="164" fontId="0" fillId="0" borderId="17" xfId="0" applyNumberFormat="1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8" fillId="3" borderId="0" xfId="6" applyAlignment="1">
      <alignment wrapText="1"/>
    </xf>
    <xf numFmtId="0" fontId="0" fillId="37" borderId="13" xfId="0" applyFont="1" applyFill="1" applyBorder="1" applyAlignment="1">
      <alignment horizontal="left" wrapText="1"/>
    </xf>
    <xf numFmtId="0" fontId="0" fillId="35" borderId="0" xfId="0" applyFill="1" applyAlignment="1">
      <alignment wrapText="1"/>
    </xf>
    <xf numFmtId="0" fontId="0" fillId="35" borderId="13" xfId="0" applyFill="1" applyBorder="1" applyAlignment="1">
      <alignment wrapText="1"/>
    </xf>
    <xf numFmtId="0" fontId="18" fillId="0" borderId="0" xfId="0" quotePrefix="1" applyFont="1" applyBorder="1" applyAlignment="1">
      <alignment horizontal="left" wrapText="1"/>
    </xf>
    <xf numFmtId="164" fontId="0" fillId="35" borderId="13" xfId="0" applyNumberFormat="1" applyFont="1" applyFill="1" applyBorder="1" applyAlignment="1">
      <alignment horizontal="left" wrapText="1"/>
    </xf>
    <xf numFmtId="0" fontId="0" fillId="35" borderId="13" xfId="0" applyNumberFormat="1" applyFont="1" applyFill="1" applyBorder="1" applyAlignment="1">
      <alignment horizontal="left" wrapText="1"/>
    </xf>
    <xf numFmtId="0" fontId="13" fillId="35" borderId="13" xfId="11" applyFont="1" applyFill="1" applyBorder="1" applyAlignment="1">
      <alignment horizontal="left" wrapText="1"/>
    </xf>
    <xf numFmtId="0" fontId="0" fillId="38" borderId="13" xfId="0" applyFont="1" applyFill="1" applyBorder="1" applyAlignment="1">
      <alignment horizontal="left" wrapText="1"/>
    </xf>
    <xf numFmtId="0" fontId="0" fillId="37" borderId="13" xfId="15" applyFont="1" applyFill="1" applyBorder="1" applyAlignment="1">
      <alignment horizontal="left" wrapText="1"/>
    </xf>
    <xf numFmtId="0" fontId="0" fillId="37" borderId="48" xfId="0" applyFont="1" applyFill="1" applyBorder="1" applyAlignment="1">
      <alignment horizontal="left" wrapText="1"/>
    </xf>
    <xf numFmtId="0" fontId="10" fillId="5" borderId="48" xfId="8" applyBorder="1" applyAlignment="1">
      <alignment horizontal="left" wrapText="1"/>
    </xf>
    <xf numFmtId="0" fontId="0" fillId="35" borderId="48" xfId="0" applyFont="1" applyFill="1" applyBorder="1" applyAlignment="1">
      <alignment horizontal="left" wrapText="1"/>
    </xf>
    <xf numFmtId="0" fontId="9" fillId="4" borderId="48" xfId="7" applyBorder="1" applyAlignment="1">
      <alignment horizontal="left" wrapText="1"/>
    </xf>
    <xf numFmtId="0" fontId="8" fillId="3" borderId="48" xfId="6" applyBorder="1" applyAlignment="1">
      <alignment horizontal="left" wrapText="1"/>
    </xf>
    <xf numFmtId="0" fontId="0" fillId="36" borderId="48" xfId="0" applyFont="1" applyFill="1" applyBorder="1" applyAlignment="1">
      <alignment horizontal="left" wrapText="1"/>
    </xf>
    <xf numFmtId="0" fontId="0" fillId="38" borderId="48" xfId="0" applyFont="1" applyFill="1" applyBorder="1" applyAlignment="1">
      <alignment horizontal="left" wrapText="1"/>
    </xf>
    <xf numFmtId="0" fontId="0" fillId="35" borderId="48" xfId="0" applyFill="1" applyBorder="1" applyAlignment="1">
      <alignment horizontal="left" wrapText="1"/>
    </xf>
    <xf numFmtId="0" fontId="0" fillId="0" borderId="29" xfId="0" applyFont="1" applyBorder="1" applyAlignment="1">
      <alignment horizontal="left" wrapText="1"/>
    </xf>
    <xf numFmtId="0" fontId="8" fillId="3" borderId="29" xfId="6" applyBorder="1" applyAlignment="1">
      <alignment horizontal="left" wrapText="1"/>
    </xf>
    <xf numFmtId="0" fontId="0" fillId="37" borderId="29" xfId="0" applyFont="1" applyFill="1" applyBorder="1" applyAlignment="1">
      <alignment horizontal="left" wrapText="1"/>
    </xf>
    <xf numFmtId="164" fontId="0" fillId="0" borderId="29" xfId="0" applyNumberFormat="1" applyFont="1" applyBorder="1" applyAlignment="1">
      <alignment horizontal="left" wrapText="1"/>
    </xf>
    <xf numFmtId="0" fontId="0" fillId="0" borderId="29" xfId="0" applyNumberFormat="1" applyFont="1" applyBorder="1" applyAlignment="1">
      <alignment horizontal="left" wrapText="1"/>
    </xf>
    <xf numFmtId="0" fontId="0" fillId="0" borderId="29" xfId="0" applyNumberFormat="1" applyFont="1" applyBorder="1" applyAlignment="1">
      <alignment horizontal="left" vertical="center" wrapText="1"/>
    </xf>
    <xf numFmtId="0" fontId="13" fillId="7" borderId="29" xfId="11" applyFont="1" applyBorder="1" applyAlignment="1">
      <alignment horizontal="left" wrapText="1"/>
    </xf>
    <xf numFmtId="0" fontId="0" fillId="2" borderId="29" xfId="0" applyFont="1" applyFill="1" applyBorder="1" applyAlignment="1">
      <alignment horizontal="left" wrapText="1"/>
    </xf>
    <xf numFmtId="164" fontId="0" fillId="2" borderId="29" xfId="0" applyNumberFormat="1" applyFont="1" applyFill="1" applyBorder="1" applyAlignment="1">
      <alignment horizontal="left" wrapText="1"/>
    </xf>
    <xf numFmtId="0" fontId="0" fillId="35" borderId="29" xfId="0" applyFont="1" applyFill="1" applyBorder="1" applyAlignment="1">
      <alignment horizontal="left" wrapText="1"/>
    </xf>
    <xf numFmtId="0" fontId="18" fillId="2" borderId="22" xfId="0" applyFont="1" applyFill="1" applyBorder="1" applyAlignment="1">
      <alignment horizontal="left" vertical="center" wrapText="1"/>
    </xf>
    <xf numFmtId="0" fontId="18" fillId="2" borderId="23" xfId="0" applyFont="1" applyFill="1" applyBorder="1" applyAlignment="1">
      <alignment horizontal="left" vertical="center" wrapText="1"/>
    </xf>
    <xf numFmtId="164" fontId="18" fillId="2" borderId="23" xfId="0" applyNumberFormat="1" applyFont="1" applyFill="1" applyBorder="1" applyAlignment="1">
      <alignment horizontal="left" vertical="center" wrapText="1"/>
    </xf>
    <xf numFmtId="0" fontId="18" fillId="2" borderId="23" xfId="0" applyNumberFormat="1" applyFont="1" applyFill="1" applyBorder="1" applyAlignment="1">
      <alignment horizontal="left" vertical="center" wrapText="1"/>
    </xf>
    <xf numFmtId="0" fontId="18" fillId="2" borderId="52" xfId="0" applyFont="1" applyFill="1" applyBorder="1" applyAlignment="1">
      <alignment horizontal="left" vertical="center" wrapText="1"/>
    </xf>
    <xf numFmtId="0" fontId="13" fillId="7" borderId="23" xfId="11" applyBorder="1" applyAlignment="1">
      <alignment horizontal="left" vertical="center" wrapText="1"/>
    </xf>
    <xf numFmtId="0" fontId="18" fillId="2" borderId="24" xfId="0" applyFont="1" applyFill="1" applyBorder="1" applyAlignment="1">
      <alignment horizontal="left" vertical="center" wrapText="1"/>
    </xf>
    <xf numFmtId="0" fontId="0" fillId="0" borderId="38" xfId="0" applyBorder="1" applyAlignment="1">
      <alignment horizontal="left" wrapText="1"/>
    </xf>
    <xf numFmtId="0" fontId="18" fillId="34" borderId="1" xfId="0" applyFont="1" applyFill="1" applyBorder="1" applyAlignment="1">
      <alignment horizontal="left" vertical="center" wrapText="1"/>
    </xf>
    <xf numFmtId="0" fontId="0" fillId="37" borderId="17" xfId="0" applyFill="1" applyBorder="1" applyAlignment="1">
      <alignment horizontal="left" wrapText="1"/>
    </xf>
    <xf numFmtId="0" fontId="18" fillId="0" borderId="40" xfId="0" quotePrefix="1" applyFont="1" applyBorder="1" applyAlignment="1">
      <alignment horizontal="left" wrapText="1"/>
    </xf>
    <xf numFmtId="0" fontId="0" fillId="0" borderId="40" xfId="0" applyBorder="1" applyAlignment="1">
      <alignment horizontal="left" wrapText="1"/>
    </xf>
    <xf numFmtId="164" fontId="0" fillId="0" borderId="40" xfId="0" applyNumberFormat="1" applyBorder="1" applyAlignment="1">
      <alignment horizontal="left" wrapText="1"/>
    </xf>
    <xf numFmtId="0" fontId="0" fillId="0" borderId="40" xfId="0" applyNumberFormat="1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41" xfId="0" applyBorder="1" applyAlignment="1">
      <alignment horizontal="left" wrapText="1"/>
    </xf>
    <xf numFmtId="0" fontId="18" fillId="0" borderId="3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right"/>
    </xf>
    <xf numFmtId="164" fontId="18" fillId="0" borderId="32" xfId="0" applyNumberFormat="1" applyFont="1" applyBorder="1"/>
    <xf numFmtId="0" fontId="0" fillId="0" borderId="0" xfId="0" applyAlignment="1">
      <alignment horizontal="right" wrapText="1"/>
    </xf>
    <xf numFmtId="164" fontId="0" fillId="0" borderId="0" xfId="0" applyNumberFormat="1" applyAlignment="1">
      <alignment wrapText="1"/>
    </xf>
    <xf numFmtId="164" fontId="0" fillId="0" borderId="0" xfId="0" quotePrefix="1" applyNumberFormat="1"/>
    <xf numFmtId="8" fontId="0" fillId="0" borderId="0" xfId="0" applyNumberFormat="1"/>
    <xf numFmtId="0" fontId="0" fillId="0" borderId="0" xfId="0" applyFill="1" applyBorder="1"/>
    <xf numFmtId="0" fontId="8" fillId="3" borderId="0" xfId="6"/>
    <xf numFmtId="0" fontId="10" fillId="5" borderId="0" xfId="8"/>
    <xf numFmtId="0" fontId="26" fillId="0" borderId="0" xfId="43"/>
    <xf numFmtId="0" fontId="27" fillId="4" borderId="0" xfId="7" applyFont="1"/>
    <xf numFmtId="0" fontId="20" fillId="2" borderId="50" xfId="0" applyFont="1" applyFill="1" applyBorder="1" applyAlignment="1">
      <alignment horizontal="left" wrapText="1"/>
    </xf>
    <xf numFmtId="0" fontId="20" fillId="2" borderId="53" xfId="0" applyFont="1" applyFill="1" applyBorder="1" applyAlignment="1">
      <alignment horizontal="left" wrapText="1"/>
    </xf>
    <xf numFmtId="0" fontId="0" fillId="0" borderId="5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39" xfId="0" applyBorder="1" applyAlignment="1">
      <alignment horizontal="left" wrapText="1"/>
    </xf>
    <xf numFmtId="0" fontId="0" fillId="0" borderId="40" xfId="0" applyBorder="1" applyAlignment="1">
      <alignment horizontal="left" wrapText="1"/>
    </xf>
    <xf numFmtId="0" fontId="0" fillId="0" borderId="37" xfId="0" applyBorder="1" applyAlignment="1">
      <alignment horizontal="left" wrapText="1"/>
    </xf>
    <xf numFmtId="0" fontId="0" fillId="0" borderId="49" xfId="0" applyBorder="1" applyAlignment="1">
      <alignment horizontal="left" wrapText="1"/>
    </xf>
    <xf numFmtId="0" fontId="0" fillId="0" borderId="37" xfId="0" applyBorder="1" applyAlignment="1">
      <alignment wrapText="1"/>
    </xf>
    <xf numFmtId="0" fontId="0" fillId="0" borderId="0" xfId="0" applyBorder="1" applyAlignment="1">
      <alignment wrapText="1"/>
    </xf>
    <xf numFmtId="0" fontId="18" fillId="0" borderId="51" xfId="0" quotePrefix="1" applyFont="1" applyBorder="1" applyAlignment="1">
      <alignment wrapText="1"/>
    </xf>
    <xf numFmtId="0" fontId="1" fillId="2" borderId="22" xfId="0" applyFont="1" applyFill="1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18" fillId="0" borderId="1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14" fontId="0" fillId="0" borderId="34" xfId="0" applyNumberFormat="1" applyBorder="1" applyAlignment="1">
      <alignment horizontal="left" wrapText="1"/>
    </xf>
    <xf numFmtId="0" fontId="0" fillId="0" borderId="35" xfId="0" applyBorder="1" applyAlignment="1">
      <alignment horizontal="left" wrapText="1"/>
    </xf>
    <xf numFmtId="0" fontId="0" fillId="0" borderId="36" xfId="0" applyBorder="1" applyAlignment="1">
      <alignment horizontal="left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/>
    </xf>
    <xf numFmtId="0" fontId="20" fillId="2" borderId="1" xfId="0" applyFont="1" applyFill="1" applyBorder="1" applyAlignment="1">
      <alignment horizontal="center"/>
    </xf>
    <xf numFmtId="0" fontId="20" fillId="2" borderId="2" xfId="0" applyFont="1" applyFill="1" applyBorder="1" applyAlignment="1"/>
    <xf numFmtId="0" fontId="20" fillId="2" borderId="3" xfId="0" applyFont="1" applyFill="1" applyBorder="1" applyAlignment="1"/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left" wrapText="1"/>
    </xf>
    <xf numFmtId="165" fontId="0" fillId="0" borderId="40" xfId="0" applyNumberFormat="1" applyBorder="1" applyAlignment="1">
      <alignment horizontal="left" wrapText="1"/>
    </xf>
    <xf numFmtId="165" fontId="18" fillId="2" borderId="23" xfId="0" applyNumberFormat="1" applyFont="1" applyFill="1" applyBorder="1" applyAlignment="1">
      <alignment horizontal="left" vertical="center" wrapText="1"/>
    </xf>
    <xf numFmtId="165" fontId="0" fillId="0" borderId="29" xfId="0" applyNumberFormat="1" applyFont="1" applyBorder="1" applyAlignment="1">
      <alignment horizontal="left" wrapText="1"/>
    </xf>
    <xf numFmtId="165" fontId="0" fillId="0" borderId="0" xfId="0" applyNumberFormat="1" applyAlignment="1">
      <alignment horizontal="left" wrapText="1"/>
    </xf>
    <xf numFmtId="1" fontId="0" fillId="0" borderId="0" xfId="0" applyNumberFormat="1" applyBorder="1" applyAlignment="1">
      <alignment horizontal="left" wrapText="1"/>
    </xf>
    <xf numFmtId="1" fontId="0" fillId="0" borderId="40" xfId="0" applyNumberFormat="1" applyBorder="1" applyAlignment="1">
      <alignment horizontal="left" wrapText="1"/>
    </xf>
    <xf numFmtId="1" fontId="18" fillId="2" borderId="23" xfId="0" applyNumberFormat="1" applyFont="1" applyFill="1" applyBorder="1" applyAlignment="1">
      <alignment horizontal="left" vertical="center" wrapText="1"/>
    </xf>
    <xf numFmtId="1" fontId="0" fillId="0" borderId="29" xfId="0" applyNumberFormat="1" applyFont="1" applyBorder="1" applyAlignment="1">
      <alignment horizontal="left" wrapText="1"/>
    </xf>
    <xf numFmtId="1" fontId="0" fillId="0" borderId="45" xfId="0" applyNumberFormat="1" applyFont="1" applyBorder="1" applyAlignment="1">
      <alignment horizontal="left" wrapText="1"/>
    </xf>
    <xf numFmtId="1" fontId="0" fillId="0" borderId="13" xfId="0" applyNumberFormat="1" applyFont="1" applyBorder="1" applyAlignment="1">
      <alignment horizontal="left" wrapText="1"/>
    </xf>
    <xf numFmtId="1" fontId="0" fillId="0" borderId="17" xfId="0" applyNumberFormat="1" applyFont="1" applyBorder="1" applyAlignment="1">
      <alignment horizontal="left" wrapText="1"/>
    </xf>
    <xf numFmtId="1" fontId="0" fillId="0" borderId="20" xfId="0" applyNumberFormat="1" applyFont="1" applyBorder="1" applyAlignment="1">
      <alignment horizontal="left" wrapText="1"/>
    </xf>
    <xf numFmtId="1" fontId="0" fillId="35" borderId="13" xfId="0" applyNumberFormat="1" applyFont="1" applyFill="1" applyBorder="1" applyAlignment="1">
      <alignment horizontal="left" wrapText="1"/>
    </xf>
    <xf numFmtId="1" fontId="0" fillId="36" borderId="13" xfId="0" applyNumberFormat="1" applyFont="1" applyFill="1" applyBorder="1" applyAlignment="1">
      <alignment horizontal="left" wrapText="1"/>
    </xf>
    <xf numFmtId="1" fontId="0" fillId="0" borderId="0" xfId="0" applyNumberFormat="1" applyAlignment="1">
      <alignment horizontal="left" wrapText="1"/>
    </xf>
    <xf numFmtId="0" fontId="0" fillId="39" borderId="13" xfId="0" applyFill="1" applyBorder="1" applyAlignment="1">
      <alignment wrapText="1"/>
    </xf>
    <xf numFmtId="0" fontId="28" fillId="36" borderId="0" xfId="0" applyFont="1" applyFill="1" applyAlignment="1">
      <alignment horizontal="lef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callto:(408-435-1750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2"/>
  <sheetViews>
    <sheetView tabSelected="1" zoomScale="72" zoomScaleNormal="72" zoomScalePageLayoutView="55" workbookViewId="0">
      <pane ySplit="6" topLeftCell="A7" activePane="bottomLeft" state="frozen"/>
      <selection pane="bottomLeft" activeCell="C79" sqref="C79:E88"/>
    </sheetView>
  </sheetViews>
  <sheetFormatPr defaultColWidth="9.140625" defaultRowHeight="15" x14ac:dyDescent="0.25"/>
  <cols>
    <col min="1" max="1" width="8" style="81" customWidth="1"/>
    <col min="2" max="2" width="6.85546875" style="81" customWidth="1"/>
    <col min="3" max="3" width="20.140625" style="81" customWidth="1"/>
    <col min="4" max="4" width="24.5703125" style="81" customWidth="1"/>
    <col min="5" max="5" width="47.140625" style="81" customWidth="1"/>
    <col min="6" max="6" width="16.85546875" style="81" customWidth="1"/>
    <col min="7" max="7" width="15.5703125" style="81" customWidth="1"/>
    <col min="8" max="8" width="20.28515625" style="81" customWidth="1"/>
    <col min="9" max="9" width="17.42578125" style="81" customWidth="1"/>
    <col min="10" max="10" width="7.28515625" style="81" customWidth="1"/>
    <col min="11" max="11" width="15.7109375" style="81" customWidth="1"/>
    <col min="12" max="12" width="21.28515625" style="81" bestFit="1" customWidth="1"/>
    <col min="13" max="13" width="10.5703125" style="81" customWidth="1"/>
    <col min="14" max="14" width="10" style="81" hidden="1" customWidth="1"/>
    <col min="15" max="15" width="45.5703125" style="81" customWidth="1"/>
    <col min="16" max="16" width="50.28515625" style="81" hidden="1" customWidth="1"/>
    <col min="17" max="17" width="13.85546875" style="81" customWidth="1"/>
    <col min="18" max="18" width="13.28515625" style="109" customWidth="1"/>
    <col min="19" max="19" width="2" style="234" customWidth="1"/>
    <col min="20" max="20" width="11.28515625" style="223" customWidth="1"/>
    <col min="21" max="21" width="8.28515625" style="110" hidden="1" customWidth="1"/>
    <col min="22" max="22" width="6.7109375" style="110" hidden="1" customWidth="1"/>
    <col min="23" max="23" width="11.7109375" style="110" hidden="1" customWidth="1"/>
    <col min="24" max="24" width="9.7109375" style="109" hidden="1" customWidth="1"/>
    <col min="25" max="25" width="7.5703125" style="81" hidden="1" customWidth="1"/>
    <col min="26" max="26" width="10.7109375" style="81" hidden="1" customWidth="1"/>
    <col min="27" max="27" width="9.85546875" style="87" hidden="1" customWidth="1"/>
    <col min="28" max="28" width="12.140625" style="87" hidden="1" customWidth="1"/>
    <col min="29" max="29" width="16.140625" style="109" hidden="1" customWidth="1"/>
    <col min="30" max="30" width="12.28515625" style="109" hidden="1" customWidth="1"/>
    <col min="31" max="31" width="11" style="87" customWidth="1"/>
    <col min="32" max="32" width="26.7109375" style="81" customWidth="1"/>
    <col min="33" max="16384" width="9.140625" style="81"/>
  </cols>
  <sheetData>
    <row r="1" spans="1:32" ht="18.75" x14ac:dyDescent="0.3">
      <c r="A1" s="185" t="s">
        <v>96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7"/>
    </row>
    <row r="2" spans="1:32" ht="30" x14ac:dyDescent="0.25">
      <c r="A2" s="82" t="s">
        <v>97</v>
      </c>
      <c r="B2" s="188" t="str">
        <f ca="1">CELL("filename")</f>
        <v>Q:\BillsOfMaterials\EE_BOM\[LRAUVMasterElectricalBOM_Jan2024.xlsx]Electrical</v>
      </c>
      <c r="C2" s="188"/>
      <c r="D2" s="188"/>
      <c r="E2" s="188"/>
      <c r="F2" s="188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83"/>
      <c r="S2" s="224"/>
      <c r="T2" s="219"/>
      <c r="U2" s="84"/>
      <c r="V2" s="84"/>
      <c r="W2" s="84"/>
      <c r="X2" s="83"/>
      <c r="Y2" s="127"/>
      <c r="Z2" s="127"/>
      <c r="AA2" s="85"/>
      <c r="AB2" s="85"/>
      <c r="AC2" s="83"/>
      <c r="AD2" s="83"/>
      <c r="AE2" s="85"/>
      <c r="AF2" s="163"/>
    </row>
    <row r="3" spans="1:32" x14ac:dyDescent="0.25">
      <c r="A3" s="191" t="s">
        <v>98</v>
      </c>
      <c r="B3" s="188"/>
      <c r="C3" s="192"/>
      <c r="D3" s="86"/>
      <c r="E3" s="132" t="s">
        <v>772</v>
      </c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83"/>
      <c r="S3" s="224"/>
      <c r="T3" s="219"/>
      <c r="U3" s="84"/>
      <c r="V3" s="84"/>
      <c r="W3" s="84"/>
      <c r="X3" s="83"/>
      <c r="Y3" s="127"/>
      <c r="Z3" s="127"/>
      <c r="AA3" s="85"/>
      <c r="AB3" s="85"/>
      <c r="AC3" s="83"/>
      <c r="AD3" s="83"/>
      <c r="AE3" s="85"/>
      <c r="AF3" s="163"/>
    </row>
    <row r="4" spans="1:32" ht="15.75" thickBot="1" x14ac:dyDescent="0.3">
      <c r="A4" s="193" t="s">
        <v>100</v>
      </c>
      <c r="B4" s="194"/>
      <c r="C4" s="194"/>
      <c r="D4" s="131"/>
      <c r="E4" s="132" t="s">
        <v>785</v>
      </c>
      <c r="F4" s="235"/>
      <c r="G4" s="195" t="s">
        <v>774</v>
      </c>
      <c r="H4" s="194"/>
      <c r="I4" s="127"/>
      <c r="J4" s="127"/>
      <c r="K4" s="127"/>
      <c r="L4" s="127"/>
      <c r="M4" s="127"/>
      <c r="N4" s="127"/>
      <c r="O4" s="127"/>
      <c r="P4" s="127"/>
      <c r="Q4" s="127"/>
      <c r="R4" s="83"/>
      <c r="S4" s="224"/>
      <c r="T4" s="219"/>
      <c r="U4" s="84"/>
      <c r="V4" s="84"/>
      <c r="W4" s="84"/>
      <c r="X4" s="83"/>
      <c r="Y4" s="127"/>
      <c r="Z4" s="127"/>
      <c r="AA4" s="85"/>
      <c r="AB4" s="85"/>
      <c r="AC4" s="83"/>
      <c r="AD4" s="83"/>
      <c r="AE4" s="85"/>
      <c r="AF4" s="163"/>
    </row>
    <row r="5" spans="1:32" ht="15.75" thickBot="1" x14ac:dyDescent="0.3">
      <c r="A5" s="189" t="s">
        <v>672</v>
      </c>
      <c r="B5" s="190"/>
      <c r="C5" s="164">
        <v>4</v>
      </c>
      <c r="D5" s="165"/>
      <c r="E5" s="166" t="s">
        <v>771</v>
      </c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8"/>
      <c r="S5" s="225"/>
      <c r="T5" s="220"/>
      <c r="U5" s="169"/>
      <c r="V5" s="169"/>
      <c r="W5" s="169"/>
      <c r="X5" s="168"/>
      <c r="Y5" s="167"/>
      <c r="Z5" s="167"/>
      <c r="AA5" s="170"/>
      <c r="AB5" s="170"/>
      <c r="AC5" s="168"/>
      <c r="AD5" s="168"/>
      <c r="AE5" s="170"/>
      <c r="AF5" s="171"/>
    </row>
    <row r="6" spans="1:32" s="87" customFormat="1" ht="75.75" thickBot="1" x14ac:dyDescent="0.3">
      <c r="A6" s="156" t="s">
        <v>102</v>
      </c>
      <c r="B6" s="157" t="s">
        <v>103</v>
      </c>
      <c r="C6" s="157" t="s">
        <v>104</v>
      </c>
      <c r="D6" s="157" t="s">
        <v>105</v>
      </c>
      <c r="E6" s="157" t="s">
        <v>2</v>
      </c>
      <c r="F6" s="157" t="s">
        <v>106</v>
      </c>
      <c r="G6" s="157" t="s">
        <v>107</v>
      </c>
      <c r="H6" s="157" t="s">
        <v>108</v>
      </c>
      <c r="I6" s="157" t="s">
        <v>109</v>
      </c>
      <c r="J6" s="157" t="s">
        <v>110</v>
      </c>
      <c r="K6" s="157" t="s">
        <v>599</v>
      </c>
      <c r="L6" s="157" t="s">
        <v>594</v>
      </c>
      <c r="M6" s="157" t="s">
        <v>595</v>
      </c>
      <c r="N6" s="157" t="s">
        <v>639</v>
      </c>
      <c r="O6" s="157" t="s">
        <v>597</v>
      </c>
      <c r="P6" s="157" t="s">
        <v>657</v>
      </c>
      <c r="Q6" s="157" t="s">
        <v>596</v>
      </c>
      <c r="R6" s="158" t="s">
        <v>111</v>
      </c>
      <c r="S6" s="226" t="s">
        <v>850</v>
      </c>
      <c r="T6" s="221" t="s">
        <v>851</v>
      </c>
      <c r="U6" s="159" t="s">
        <v>670</v>
      </c>
      <c r="V6" s="159" t="s">
        <v>749</v>
      </c>
      <c r="W6" s="159" t="s">
        <v>727</v>
      </c>
      <c r="X6" s="158" t="s">
        <v>671</v>
      </c>
      <c r="Y6" s="160" t="s">
        <v>742</v>
      </c>
      <c r="Z6" s="161" t="s">
        <v>681</v>
      </c>
      <c r="AA6" s="157" t="s">
        <v>673</v>
      </c>
      <c r="AB6" s="157" t="s">
        <v>679</v>
      </c>
      <c r="AC6" s="157" t="s">
        <v>678</v>
      </c>
      <c r="AD6" s="160" t="s">
        <v>726</v>
      </c>
      <c r="AE6" s="162" t="s">
        <v>115</v>
      </c>
      <c r="AF6" s="172" t="s">
        <v>609</v>
      </c>
    </row>
    <row r="7" spans="1:32" ht="30.75" thickBot="1" x14ac:dyDescent="0.3">
      <c r="A7" s="146">
        <v>1</v>
      </c>
      <c r="B7" s="146">
        <v>62</v>
      </c>
      <c r="C7" s="146" t="s">
        <v>569</v>
      </c>
      <c r="D7" s="146" t="s">
        <v>47</v>
      </c>
      <c r="E7" s="146" t="s">
        <v>48</v>
      </c>
      <c r="F7" s="146"/>
      <c r="G7" s="146"/>
      <c r="H7" s="146" t="s">
        <v>49</v>
      </c>
      <c r="I7" s="146" t="s">
        <v>47</v>
      </c>
      <c r="J7" s="146"/>
      <c r="K7" s="146" t="s">
        <v>650</v>
      </c>
      <c r="L7" s="146">
        <v>1710929</v>
      </c>
      <c r="M7" s="146"/>
      <c r="N7" s="146"/>
      <c r="O7" s="147" t="s">
        <v>753</v>
      </c>
      <c r="P7" s="148" t="s">
        <v>777</v>
      </c>
      <c r="Q7" s="146" t="s">
        <v>653</v>
      </c>
      <c r="R7" s="149">
        <v>104.5</v>
      </c>
      <c r="S7" s="227"/>
      <c r="T7" s="222">
        <f>B7*R7</f>
        <v>6479</v>
      </c>
      <c r="U7" s="151"/>
      <c r="V7" s="151"/>
      <c r="W7" s="151">
        <v>0</v>
      </c>
      <c r="X7" s="150"/>
      <c r="Y7" s="146"/>
      <c r="Z7" s="152">
        <f t="shared" ref="Z7:Z41" si="0">T7+Y7</f>
        <v>6479</v>
      </c>
      <c r="AA7" s="153">
        <f t="shared" ref="AA7:AA38" si="1">($C$5*B7)+U7+X7+Y7</f>
        <v>248</v>
      </c>
      <c r="AB7" s="154">
        <f t="shared" ref="AB7:AB41" si="2">(R7+S7)*T7</f>
        <v>677055.5</v>
      </c>
      <c r="AC7" s="154">
        <f t="shared" ref="AC7:AC41" si="3">(R7+S7)*AA7</f>
        <v>25916</v>
      </c>
      <c r="AD7" s="154">
        <f>W7*(R7+S7)</f>
        <v>0</v>
      </c>
      <c r="AE7" s="155" t="s">
        <v>116</v>
      </c>
      <c r="AF7" s="113" t="s">
        <v>649</v>
      </c>
    </row>
    <row r="8" spans="1:32" ht="30" x14ac:dyDescent="0.25">
      <c r="A8" s="120" t="s">
        <v>763</v>
      </c>
      <c r="B8" s="121">
        <v>1</v>
      </c>
      <c r="C8" s="121"/>
      <c r="D8" s="121"/>
      <c r="E8" s="121" t="s">
        <v>767</v>
      </c>
      <c r="F8" s="121" t="s">
        <v>600</v>
      </c>
      <c r="G8" s="121"/>
      <c r="H8" s="121"/>
      <c r="I8" s="121" t="s">
        <v>755</v>
      </c>
      <c r="J8" s="121"/>
      <c r="K8" s="121"/>
      <c r="L8" s="121"/>
      <c r="M8" s="121"/>
      <c r="N8" s="121"/>
      <c r="O8" s="51"/>
      <c r="P8" s="121"/>
      <c r="Q8" s="121"/>
      <c r="R8" s="122"/>
      <c r="S8" s="228"/>
      <c r="T8" s="222">
        <f t="shared" ref="T8:T71" si="4">B8*R8</f>
        <v>0</v>
      </c>
      <c r="U8" s="115">
        <f t="shared" ref="U8:U39" si="5">B8</f>
        <v>1</v>
      </c>
      <c r="V8" s="115"/>
      <c r="W8" s="115">
        <v>0</v>
      </c>
      <c r="X8" s="115">
        <v>0</v>
      </c>
      <c r="Y8" s="113"/>
      <c r="Z8" s="116">
        <f t="shared" ref="Z8:Z10" si="6">T8+Y8</f>
        <v>0</v>
      </c>
      <c r="AA8" s="117">
        <f t="shared" si="1"/>
        <v>5</v>
      </c>
      <c r="AB8" s="118">
        <f t="shared" ref="AB8:AB10" si="7">(R8+S8)*T8</f>
        <v>0</v>
      </c>
      <c r="AC8" s="118">
        <f t="shared" ref="AC8:AC10" si="8">(R8+S8)*AA8</f>
        <v>0</v>
      </c>
      <c r="AD8" s="118">
        <f t="shared" ref="AD8:AD10" si="9">W8*(R8+S8)</f>
        <v>0</v>
      </c>
      <c r="AE8" s="119" t="s">
        <v>116</v>
      </c>
      <c r="AF8" s="112"/>
    </row>
    <row r="9" spans="1:32" ht="30" x14ac:dyDescent="0.25">
      <c r="A9" s="123" t="s">
        <v>764</v>
      </c>
      <c r="B9" s="77">
        <v>1</v>
      </c>
      <c r="C9" s="77"/>
      <c r="D9" s="77"/>
      <c r="E9" s="77" t="s">
        <v>766</v>
      </c>
      <c r="F9" s="77" t="s">
        <v>600</v>
      </c>
      <c r="G9" s="77"/>
      <c r="H9" s="77"/>
      <c r="I9" s="77" t="s">
        <v>756</v>
      </c>
      <c r="J9" s="77"/>
      <c r="K9" s="77"/>
      <c r="L9" s="77"/>
      <c r="M9" s="77"/>
      <c r="N9" s="77"/>
      <c r="O9" s="4"/>
      <c r="P9" s="77"/>
      <c r="Q9" s="77"/>
      <c r="R9" s="88"/>
      <c r="S9" s="229"/>
      <c r="T9" s="222">
        <f t="shared" si="4"/>
        <v>0</v>
      </c>
      <c r="U9" s="115">
        <f t="shared" si="5"/>
        <v>1</v>
      </c>
      <c r="V9" s="115"/>
      <c r="W9" s="115">
        <v>0</v>
      </c>
      <c r="X9" s="115">
        <v>0</v>
      </c>
      <c r="Y9" s="113"/>
      <c r="Z9" s="116">
        <f t="shared" si="6"/>
        <v>0</v>
      </c>
      <c r="AA9" s="117">
        <f t="shared" si="1"/>
        <v>5</v>
      </c>
      <c r="AB9" s="118">
        <f t="shared" si="7"/>
        <v>0</v>
      </c>
      <c r="AC9" s="118">
        <f t="shared" si="8"/>
        <v>0</v>
      </c>
      <c r="AD9" s="118">
        <f t="shared" si="9"/>
        <v>0</v>
      </c>
      <c r="AE9" s="119" t="s">
        <v>116</v>
      </c>
      <c r="AF9" s="112"/>
    </row>
    <row r="10" spans="1:32" ht="30.75" thickBot="1" x14ac:dyDescent="0.3">
      <c r="A10" s="124" t="s">
        <v>765</v>
      </c>
      <c r="B10" s="125">
        <v>1</v>
      </c>
      <c r="C10" s="125"/>
      <c r="D10" s="125"/>
      <c r="E10" s="125" t="s">
        <v>768</v>
      </c>
      <c r="F10" s="125" t="s">
        <v>600</v>
      </c>
      <c r="G10" s="125"/>
      <c r="H10" s="125"/>
      <c r="I10" s="125">
        <v>10021161</v>
      </c>
      <c r="J10" s="125"/>
      <c r="K10" s="125"/>
      <c r="L10" s="125"/>
      <c r="M10" s="125"/>
      <c r="N10" s="125"/>
      <c r="O10" s="10"/>
      <c r="P10" s="125"/>
      <c r="Q10" s="125"/>
      <c r="R10" s="126"/>
      <c r="S10" s="230"/>
      <c r="T10" s="222">
        <f t="shared" si="4"/>
        <v>0</v>
      </c>
      <c r="U10" s="115">
        <f t="shared" si="5"/>
        <v>1</v>
      </c>
      <c r="V10" s="115"/>
      <c r="W10" s="115">
        <v>0</v>
      </c>
      <c r="X10" s="115">
        <v>0</v>
      </c>
      <c r="Y10" s="113"/>
      <c r="Z10" s="116">
        <f t="shared" si="6"/>
        <v>0</v>
      </c>
      <c r="AA10" s="117">
        <f t="shared" si="1"/>
        <v>5</v>
      </c>
      <c r="AB10" s="118">
        <f t="shared" si="7"/>
        <v>0</v>
      </c>
      <c r="AC10" s="118">
        <f t="shared" si="8"/>
        <v>0</v>
      </c>
      <c r="AD10" s="118">
        <f t="shared" si="9"/>
        <v>0</v>
      </c>
      <c r="AE10" s="119" t="s">
        <v>116</v>
      </c>
      <c r="AF10" s="112"/>
    </row>
    <row r="11" spans="1:32" ht="30" x14ac:dyDescent="0.25">
      <c r="A11" s="113">
        <v>2</v>
      </c>
      <c r="B11" s="113">
        <v>1</v>
      </c>
      <c r="C11" s="113" t="s">
        <v>117</v>
      </c>
      <c r="D11" s="113" t="s">
        <v>118</v>
      </c>
      <c r="E11" s="113" t="s">
        <v>119</v>
      </c>
      <c r="F11" s="113" t="s">
        <v>600</v>
      </c>
      <c r="G11" s="113"/>
      <c r="H11" s="113" t="s">
        <v>120</v>
      </c>
      <c r="I11" s="113" t="s">
        <v>118</v>
      </c>
      <c r="J11" s="113"/>
      <c r="K11" s="113" t="s">
        <v>647</v>
      </c>
      <c r="L11" s="113" t="s">
        <v>754</v>
      </c>
      <c r="M11" s="113"/>
      <c r="N11" s="113"/>
      <c r="O11" s="113" t="s">
        <v>769</v>
      </c>
      <c r="P11" s="119" t="s">
        <v>659</v>
      </c>
      <c r="Q11" s="113"/>
      <c r="R11" s="114"/>
      <c r="S11" s="231"/>
      <c r="T11" s="222">
        <f t="shared" si="4"/>
        <v>0</v>
      </c>
      <c r="U11" s="115">
        <f t="shared" si="5"/>
        <v>1</v>
      </c>
      <c r="V11" s="115"/>
      <c r="W11" s="115">
        <v>0</v>
      </c>
      <c r="X11" s="115">
        <v>0</v>
      </c>
      <c r="Y11" s="113"/>
      <c r="Z11" s="116">
        <f t="shared" si="0"/>
        <v>0</v>
      </c>
      <c r="AA11" s="117">
        <f t="shared" si="1"/>
        <v>5</v>
      </c>
      <c r="AB11" s="118">
        <f t="shared" si="2"/>
        <v>0</v>
      </c>
      <c r="AC11" s="118">
        <f t="shared" si="3"/>
        <v>0</v>
      </c>
      <c r="AD11" s="118">
        <f t="shared" ref="AD11:AD74" si="10">W11*(R11+S11)</f>
        <v>0</v>
      </c>
      <c r="AE11" s="119" t="s">
        <v>116</v>
      </c>
      <c r="AF11" s="77"/>
    </row>
    <row r="12" spans="1:32" x14ac:dyDescent="0.25">
      <c r="A12" s="77">
        <v>3</v>
      </c>
      <c r="B12" s="77">
        <v>2</v>
      </c>
      <c r="C12" s="77" t="s">
        <v>570</v>
      </c>
      <c r="D12" s="77" t="s">
        <v>122</v>
      </c>
      <c r="E12" s="77" t="s">
        <v>123</v>
      </c>
      <c r="F12" s="77" t="s">
        <v>600</v>
      </c>
      <c r="G12" s="77"/>
      <c r="H12" s="77" t="s">
        <v>120</v>
      </c>
      <c r="I12" s="77" t="s">
        <v>122</v>
      </c>
      <c r="J12" s="77"/>
      <c r="K12" s="77" t="s">
        <v>647</v>
      </c>
      <c r="L12" s="77" t="s">
        <v>658</v>
      </c>
      <c r="M12" s="77"/>
      <c r="N12" s="77"/>
      <c r="O12" s="77" t="s">
        <v>658</v>
      </c>
      <c r="P12" s="77" t="s">
        <v>658</v>
      </c>
      <c r="Q12" s="77"/>
      <c r="R12" s="88"/>
      <c r="S12" s="229"/>
      <c r="T12" s="222">
        <f t="shared" si="4"/>
        <v>0</v>
      </c>
      <c r="U12" s="89">
        <f t="shared" si="5"/>
        <v>2</v>
      </c>
      <c r="V12" s="89"/>
      <c r="W12" s="89"/>
      <c r="X12" s="89">
        <v>0</v>
      </c>
      <c r="Y12" s="77"/>
      <c r="Z12" s="91">
        <f t="shared" si="0"/>
        <v>0</v>
      </c>
      <c r="AA12" s="92">
        <f t="shared" si="1"/>
        <v>10</v>
      </c>
      <c r="AB12" s="93">
        <f t="shared" si="2"/>
        <v>0</v>
      </c>
      <c r="AC12" s="93">
        <f t="shared" si="3"/>
        <v>0</v>
      </c>
      <c r="AD12" s="93">
        <f t="shared" si="10"/>
        <v>0</v>
      </c>
      <c r="AE12" s="94" t="s">
        <v>116</v>
      </c>
      <c r="AF12" s="77"/>
    </row>
    <row r="13" spans="1:32" x14ac:dyDescent="0.25">
      <c r="A13" s="77">
        <v>4</v>
      </c>
      <c r="B13" s="77">
        <v>1</v>
      </c>
      <c r="C13" s="77" t="s">
        <v>124</v>
      </c>
      <c r="D13" s="77" t="s">
        <v>125</v>
      </c>
      <c r="E13" s="77" t="s">
        <v>126</v>
      </c>
      <c r="F13" s="77" t="s">
        <v>600</v>
      </c>
      <c r="G13" s="77"/>
      <c r="H13" s="77" t="s">
        <v>120</v>
      </c>
      <c r="I13" s="77" t="s">
        <v>125</v>
      </c>
      <c r="J13" s="77"/>
      <c r="K13" s="77" t="s">
        <v>647</v>
      </c>
      <c r="L13" s="77" t="s">
        <v>658</v>
      </c>
      <c r="M13" s="77"/>
      <c r="N13" s="77"/>
      <c r="O13" s="77" t="s">
        <v>658</v>
      </c>
      <c r="P13" s="77" t="s">
        <v>658</v>
      </c>
      <c r="Q13" s="77"/>
      <c r="R13" s="88"/>
      <c r="S13" s="229"/>
      <c r="T13" s="222">
        <f t="shared" si="4"/>
        <v>0</v>
      </c>
      <c r="U13" s="89">
        <f t="shared" si="5"/>
        <v>1</v>
      </c>
      <c r="V13" s="89"/>
      <c r="W13" s="89"/>
      <c r="X13" s="89">
        <v>0</v>
      </c>
      <c r="Y13" s="77"/>
      <c r="Z13" s="91">
        <f t="shared" si="0"/>
        <v>0</v>
      </c>
      <c r="AA13" s="92">
        <f t="shared" si="1"/>
        <v>5</v>
      </c>
      <c r="AB13" s="93">
        <f t="shared" si="2"/>
        <v>0</v>
      </c>
      <c r="AC13" s="93">
        <f t="shared" si="3"/>
        <v>0</v>
      </c>
      <c r="AD13" s="93">
        <f t="shared" si="10"/>
        <v>0</v>
      </c>
      <c r="AE13" s="94" t="s">
        <v>116</v>
      </c>
      <c r="AF13" s="77"/>
    </row>
    <row r="14" spans="1:32" x14ac:dyDescent="0.25">
      <c r="A14" s="77">
        <v>5</v>
      </c>
      <c r="B14" s="77">
        <v>1</v>
      </c>
      <c r="C14" s="77" t="s">
        <v>127</v>
      </c>
      <c r="D14" s="77" t="s">
        <v>128</v>
      </c>
      <c r="E14" s="77" t="s">
        <v>129</v>
      </c>
      <c r="F14" s="77" t="s">
        <v>600</v>
      </c>
      <c r="G14" s="77"/>
      <c r="H14" s="77" t="s">
        <v>120</v>
      </c>
      <c r="I14" s="77" t="s">
        <v>128</v>
      </c>
      <c r="J14" s="77"/>
      <c r="K14" s="77" t="s">
        <v>647</v>
      </c>
      <c r="L14" s="77" t="s">
        <v>658</v>
      </c>
      <c r="M14" s="77"/>
      <c r="N14" s="77"/>
      <c r="O14" s="77" t="s">
        <v>658</v>
      </c>
      <c r="P14" s="77" t="s">
        <v>658</v>
      </c>
      <c r="Q14" s="77"/>
      <c r="R14" s="88"/>
      <c r="S14" s="229"/>
      <c r="T14" s="222">
        <f t="shared" si="4"/>
        <v>0</v>
      </c>
      <c r="U14" s="89">
        <f t="shared" si="5"/>
        <v>1</v>
      </c>
      <c r="V14" s="89"/>
      <c r="W14" s="89"/>
      <c r="X14" s="89">
        <v>0</v>
      </c>
      <c r="Y14" s="77"/>
      <c r="Z14" s="91">
        <f t="shared" si="0"/>
        <v>0</v>
      </c>
      <c r="AA14" s="92">
        <f t="shared" si="1"/>
        <v>5</v>
      </c>
      <c r="AB14" s="93">
        <f t="shared" si="2"/>
        <v>0</v>
      </c>
      <c r="AC14" s="93">
        <f t="shared" si="3"/>
        <v>0</v>
      </c>
      <c r="AD14" s="93">
        <f t="shared" si="10"/>
        <v>0</v>
      </c>
      <c r="AE14" s="94" t="s">
        <v>116</v>
      </c>
      <c r="AF14" s="77"/>
    </row>
    <row r="15" spans="1:32" x14ac:dyDescent="0.25">
      <c r="A15" s="77">
        <v>6</v>
      </c>
      <c r="B15" s="77">
        <v>1</v>
      </c>
      <c r="C15" s="77" t="s">
        <v>133</v>
      </c>
      <c r="D15" s="77" t="s">
        <v>131</v>
      </c>
      <c r="E15" s="77" t="s">
        <v>132</v>
      </c>
      <c r="F15" s="77" t="s">
        <v>600</v>
      </c>
      <c r="G15" s="77"/>
      <c r="H15" s="77" t="s">
        <v>120</v>
      </c>
      <c r="I15" s="77" t="s">
        <v>131</v>
      </c>
      <c r="J15" s="77"/>
      <c r="K15" s="77" t="s">
        <v>647</v>
      </c>
      <c r="L15" s="77" t="s">
        <v>658</v>
      </c>
      <c r="M15" s="77"/>
      <c r="N15" s="77"/>
      <c r="O15" s="77" t="s">
        <v>658</v>
      </c>
      <c r="P15" s="77" t="s">
        <v>658</v>
      </c>
      <c r="Q15" s="77"/>
      <c r="R15" s="88"/>
      <c r="S15" s="229"/>
      <c r="T15" s="222">
        <f t="shared" si="4"/>
        <v>0</v>
      </c>
      <c r="U15" s="89">
        <f t="shared" si="5"/>
        <v>1</v>
      </c>
      <c r="V15" s="89"/>
      <c r="W15" s="89"/>
      <c r="X15" s="89">
        <v>0</v>
      </c>
      <c r="Y15" s="77"/>
      <c r="Z15" s="91">
        <f t="shared" si="0"/>
        <v>0</v>
      </c>
      <c r="AA15" s="92">
        <f t="shared" si="1"/>
        <v>5</v>
      </c>
      <c r="AB15" s="93">
        <f t="shared" si="2"/>
        <v>0</v>
      </c>
      <c r="AC15" s="93">
        <f t="shared" si="3"/>
        <v>0</v>
      </c>
      <c r="AD15" s="93">
        <f t="shared" si="10"/>
        <v>0</v>
      </c>
      <c r="AE15" s="94" t="s">
        <v>116</v>
      </c>
      <c r="AF15" s="77"/>
    </row>
    <row r="16" spans="1:32" x14ac:dyDescent="0.25">
      <c r="A16" s="77">
        <v>7</v>
      </c>
      <c r="B16" s="77">
        <v>1</v>
      </c>
      <c r="C16" s="77" t="s">
        <v>136</v>
      </c>
      <c r="D16" s="77" t="s">
        <v>134</v>
      </c>
      <c r="E16" s="77" t="s">
        <v>135</v>
      </c>
      <c r="F16" s="77" t="s">
        <v>600</v>
      </c>
      <c r="G16" s="77"/>
      <c r="H16" s="77" t="s">
        <v>120</v>
      </c>
      <c r="I16" s="77" t="s">
        <v>134</v>
      </c>
      <c r="J16" s="77"/>
      <c r="K16" s="77" t="s">
        <v>647</v>
      </c>
      <c r="L16" s="77" t="s">
        <v>658</v>
      </c>
      <c r="M16" s="77"/>
      <c r="N16" s="77"/>
      <c r="O16" s="77" t="s">
        <v>658</v>
      </c>
      <c r="P16" s="77" t="s">
        <v>658</v>
      </c>
      <c r="Q16" s="77"/>
      <c r="R16" s="88"/>
      <c r="S16" s="229"/>
      <c r="T16" s="222">
        <f t="shared" si="4"/>
        <v>0</v>
      </c>
      <c r="U16" s="89">
        <f t="shared" si="5"/>
        <v>1</v>
      </c>
      <c r="V16" s="89"/>
      <c r="W16" s="89"/>
      <c r="X16" s="89">
        <v>0</v>
      </c>
      <c r="Y16" s="77"/>
      <c r="Z16" s="91">
        <f t="shared" si="0"/>
        <v>0</v>
      </c>
      <c r="AA16" s="92">
        <f t="shared" si="1"/>
        <v>5</v>
      </c>
      <c r="AB16" s="93">
        <f t="shared" si="2"/>
        <v>0</v>
      </c>
      <c r="AC16" s="93">
        <f t="shared" si="3"/>
        <v>0</v>
      </c>
      <c r="AD16" s="93">
        <f t="shared" si="10"/>
        <v>0</v>
      </c>
      <c r="AE16" s="94" t="s">
        <v>116</v>
      </c>
      <c r="AF16" s="77"/>
    </row>
    <row r="17" spans="1:32" x14ac:dyDescent="0.25">
      <c r="A17" s="77">
        <v>8</v>
      </c>
      <c r="B17" s="77">
        <v>1</v>
      </c>
      <c r="C17" s="77" t="s">
        <v>138</v>
      </c>
      <c r="D17" s="77" t="s">
        <v>35</v>
      </c>
      <c r="E17" s="77" t="s">
        <v>137</v>
      </c>
      <c r="F17" s="77" t="s">
        <v>600</v>
      </c>
      <c r="G17" s="77"/>
      <c r="H17" s="77" t="s">
        <v>120</v>
      </c>
      <c r="I17" s="77" t="s">
        <v>35</v>
      </c>
      <c r="J17" s="77"/>
      <c r="K17" s="77" t="s">
        <v>647</v>
      </c>
      <c r="L17" s="77" t="s">
        <v>658</v>
      </c>
      <c r="M17" s="77"/>
      <c r="N17" s="77"/>
      <c r="O17" s="77" t="s">
        <v>658</v>
      </c>
      <c r="P17" s="77" t="s">
        <v>658</v>
      </c>
      <c r="Q17" s="77"/>
      <c r="R17" s="88"/>
      <c r="S17" s="229"/>
      <c r="T17" s="222">
        <f t="shared" si="4"/>
        <v>0</v>
      </c>
      <c r="U17" s="89">
        <f t="shared" si="5"/>
        <v>1</v>
      </c>
      <c r="V17" s="89"/>
      <c r="W17" s="89"/>
      <c r="X17" s="89">
        <v>0</v>
      </c>
      <c r="Y17" s="77"/>
      <c r="Z17" s="91">
        <f t="shared" si="0"/>
        <v>0</v>
      </c>
      <c r="AA17" s="92">
        <f t="shared" si="1"/>
        <v>5</v>
      </c>
      <c r="AB17" s="93">
        <f t="shared" si="2"/>
        <v>0</v>
      </c>
      <c r="AC17" s="93">
        <f t="shared" si="3"/>
        <v>0</v>
      </c>
      <c r="AD17" s="93">
        <f t="shared" si="10"/>
        <v>0</v>
      </c>
      <c r="AE17" s="94" t="s">
        <v>116</v>
      </c>
      <c r="AF17" s="77"/>
    </row>
    <row r="18" spans="1:32" x14ac:dyDescent="0.25">
      <c r="A18" s="77">
        <v>9</v>
      </c>
      <c r="B18" s="77">
        <v>1</v>
      </c>
      <c r="C18" s="77" t="s">
        <v>140</v>
      </c>
      <c r="D18" s="77" t="s">
        <v>33</v>
      </c>
      <c r="E18" s="77" t="s">
        <v>139</v>
      </c>
      <c r="F18" s="77" t="s">
        <v>600</v>
      </c>
      <c r="G18" s="77"/>
      <c r="H18" s="77" t="s">
        <v>120</v>
      </c>
      <c r="I18" s="77" t="s">
        <v>33</v>
      </c>
      <c r="J18" s="77"/>
      <c r="K18" s="77" t="s">
        <v>647</v>
      </c>
      <c r="L18" s="77" t="s">
        <v>658</v>
      </c>
      <c r="M18" s="77"/>
      <c r="N18" s="77"/>
      <c r="O18" s="77" t="s">
        <v>658</v>
      </c>
      <c r="P18" s="77" t="s">
        <v>658</v>
      </c>
      <c r="Q18" s="77"/>
      <c r="R18" s="88"/>
      <c r="S18" s="229"/>
      <c r="T18" s="222">
        <f t="shared" si="4"/>
        <v>0</v>
      </c>
      <c r="U18" s="89">
        <f t="shared" si="5"/>
        <v>1</v>
      </c>
      <c r="V18" s="89"/>
      <c r="W18" s="89"/>
      <c r="X18" s="89">
        <v>0</v>
      </c>
      <c r="Y18" s="77"/>
      <c r="Z18" s="91">
        <f t="shared" si="0"/>
        <v>0</v>
      </c>
      <c r="AA18" s="92">
        <f t="shared" si="1"/>
        <v>5</v>
      </c>
      <c r="AB18" s="93">
        <f t="shared" si="2"/>
        <v>0</v>
      </c>
      <c r="AC18" s="93">
        <f t="shared" si="3"/>
        <v>0</v>
      </c>
      <c r="AD18" s="93">
        <f t="shared" si="10"/>
        <v>0</v>
      </c>
      <c r="AE18" s="94" t="s">
        <v>116</v>
      </c>
      <c r="AF18" s="77"/>
    </row>
    <row r="19" spans="1:32" x14ac:dyDescent="0.25">
      <c r="A19" s="77">
        <v>10</v>
      </c>
      <c r="B19" s="77">
        <v>1</v>
      </c>
      <c r="C19" s="77" t="s">
        <v>142</v>
      </c>
      <c r="D19" s="77" t="s">
        <v>34</v>
      </c>
      <c r="E19" s="77" t="s">
        <v>141</v>
      </c>
      <c r="F19" s="77" t="s">
        <v>600</v>
      </c>
      <c r="G19" s="77"/>
      <c r="H19" s="77" t="s">
        <v>120</v>
      </c>
      <c r="I19" s="77" t="s">
        <v>34</v>
      </c>
      <c r="J19" s="77"/>
      <c r="K19" s="77" t="s">
        <v>647</v>
      </c>
      <c r="L19" s="77" t="s">
        <v>658</v>
      </c>
      <c r="M19" s="77"/>
      <c r="N19" s="77"/>
      <c r="O19" s="77" t="s">
        <v>658</v>
      </c>
      <c r="P19" s="77" t="s">
        <v>658</v>
      </c>
      <c r="Q19" s="77"/>
      <c r="R19" s="88"/>
      <c r="S19" s="229"/>
      <c r="T19" s="222">
        <f t="shared" si="4"/>
        <v>0</v>
      </c>
      <c r="U19" s="89">
        <f t="shared" si="5"/>
        <v>1</v>
      </c>
      <c r="V19" s="89"/>
      <c r="W19" s="89"/>
      <c r="X19" s="89">
        <v>0</v>
      </c>
      <c r="Y19" s="77"/>
      <c r="Z19" s="91">
        <f t="shared" si="0"/>
        <v>0</v>
      </c>
      <c r="AA19" s="92">
        <f t="shared" si="1"/>
        <v>5</v>
      </c>
      <c r="AB19" s="93">
        <f t="shared" si="2"/>
        <v>0</v>
      </c>
      <c r="AC19" s="93">
        <f t="shared" si="3"/>
        <v>0</v>
      </c>
      <c r="AD19" s="93">
        <f t="shared" si="10"/>
        <v>0</v>
      </c>
      <c r="AE19" s="94" t="s">
        <v>116</v>
      </c>
      <c r="AF19" s="77"/>
    </row>
    <row r="20" spans="1:32" x14ac:dyDescent="0.25">
      <c r="A20" s="77">
        <v>11</v>
      </c>
      <c r="B20" s="77">
        <v>1</v>
      </c>
      <c r="C20" s="77" t="s">
        <v>145</v>
      </c>
      <c r="D20" s="77" t="s">
        <v>143</v>
      </c>
      <c r="E20" s="77" t="s">
        <v>144</v>
      </c>
      <c r="F20" s="77" t="s">
        <v>600</v>
      </c>
      <c r="G20" s="77"/>
      <c r="H20" s="77" t="s">
        <v>120</v>
      </c>
      <c r="I20" s="77" t="s">
        <v>143</v>
      </c>
      <c r="J20" s="77"/>
      <c r="K20" s="77" t="s">
        <v>647</v>
      </c>
      <c r="L20" s="77" t="s">
        <v>658</v>
      </c>
      <c r="M20" s="77"/>
      <c r="N20" s="77"/>
      <c r="O20" s="77" t="s">
        <v>658</v>
      </c>
      <c r="P20" s="77" t="s">
        <v>658</v>
      </c>
      <c r="Q20" s="77"/>
      <c r="R20" s="88"/>
      <c r="S20" s="229"/>
      <c r="T20" s="222">
        <f t="shared" si="4"/>
        <v>0</v>
      </c>
      <c r="U20" s="89">
        <f t="shared" si="5"/>
        <v>1</v>
      </c>
      <c r="V20" s="89"/>
      <c r="W20" s="89"/>
      <c r="X20" s="89">
        <v>0</v>
      </c>
      <c r="Y20" s="77"/>
      <c r="Z20" s="91">
        <f t="shared" si="0"/>
        <v>0</v>
      </c>
      <c r="AA20" s="92">
        <f t="shared" si="1"/>
        <v>5</v>
      </c>
      <c r="AB20" s="93">
        <f t="shared" si="2"/>
        <v>0</v>
      </c>
      <c r="AC20" s="93">
        <f t="shared" si="3"/>
        <v>0</v>
      </c>
      <c r="AD20" s="93">
        <f t="shared" si="10"/>
        <v>0</v>
      </c>
      <c r="AE20" s="94" t="s">
        <v>116</v>
      </c>
      <c r="AF20" s="77"/>
    </row>
    <row r="21" spans="1:32" x14ac:dyDescent="0.25">
      <c r="A21" s="77">
        <v>12</v>
      </c>
      <c r="B21" s="77">
        <v>1</v>
      </c>
      <c r="C21" s="77" t="s">
        <v>147</v>
      </c>
      <c r="D21" s="77" t="s">
        <v>22</v>
      </c>
      <c r="E21" s="77" t="s">
        <v>146</v>
      </c>
      <c r="F21" s="77" t="s">
        <v>600</v>
      </c>
      <c r="G21" s="77"/>
      <c r="H21" s="77" t="s">
        <v>120</v>
      </c>
      <c r="I21" s="77" t="s">
        <v>22</v>
      </c>
      <c r="J21" s="77"/>
      <c r="K21" s="77" t="s">
        <v>647</v>
      </c>
      <c r="L21" s="77" t="s">
        <v>658</v>
      </c>
      <c r="M21" s="77"/>
      <c r="N21" s="77"/>
      <c r="O21" s="77" t="s">
        <v>658</v>
      </c>
      <c r="P21" s="77" t="s">
        <v>658</v>
      </c>
      <c r="Q21" s="77"/>
      <c r="R21" s="88"/>
      <c r="S21" s="229"/>
      <c r="T21" s="222">
        <f t="shared" si="4"/>
        <v>0</v>
      </c>
      <c r="U21" s="89">
        <f t="shared" si="5"/>
        <v>1</v>
      </c>
      <c r="V21" s="89"/>
      <c r="W21" s="89"/>
      <c r="X21" s="89">
        <v>0</v>
      </c>
      <c r="Y21" s="77"/>
      <c r="Z21" s="91">
        <f t="shared" si="0"/>
        <v>0</v>
      </c>
      <c r="AA21" s="92">
        <f t="shared" si="1"/>
        <v>5</v>
      </c>
      <c r="AB21" s="93">
        <f t="shared" si="2"/>
        <v>0</v>
      </c>
      <c r="AC21" s="93">
        <f t="shared" si="3"/>
        <v>0</v>
      </c>
      <c r="AD21" s="93">
        <f t="shared" si="10"/>
        <v>0</v>
      </c>
      <c r="AE21" s="94" t="s">
        <v>116</v>
      </c>
      <c r="AF21" s="77"/>
    </row>
    <row r="22" spans="1:32" x14ac:dyDescent="0.25">
      <c r="A22" s="77">
        <v>13</v>
      </c>
      <c r="B22" s="77">
        <v>1</v>
      </c>
      <c r="C22" s="77" t="s">
        <v>149</v>
      </c>
      <c r="D22" s="77" t="s">
        <v>23</v>
      </c>
      <c r="E22" s="77" t="s">
        <v>148</v>
      </c>
      <c r="F22" s="77" t="s">
        <v>600</v>
      </c>
      <c r="G22" s="77"/>
      <c r="H22" s="77" t="s">
        <v>120</v>
      </c>
      <c r="I22" s="77" t="s">
        <v>23</v>
      </c>
      <c r="J22" s="77"/>
      <c r="K22" s="77" t="s">
        <v>647</v>
      </c>
      <c r="L22" s="77" t="s">
        <v>658</v>
      </c>
      <c r="M22" s="77"/>
      <c r="N22" s="77"/>
      <c r="O22" s="77" t="s">
        <v>658</v>
      </c>
      <c r="P22" s="77" t="s">
        <v>658</v>
      </c>
      <c r="Q22" s="77"/>
      <c r="R22" s="88"/>
      <c r="S22" s="229"/>
      <c r="T22" s="222">
        <f t="shared" si="4"/>
        <v>0</v>
      </c>
      <c r="U22" s="89">
        <f t="shared" si="5"/>
        <v>1</v>
      </c>
      <c r="V22" s="89"/>
      <c r="W22" s="89"/>
      <c r="X22" s="89">
        <v>0</v>
      </c>
      <c r="Y22" s="77"/>
      <c r="Z22" s="91">
        <f t="shared" si="0"/>
        <v>0</v>
      </c>
      <c r="AA22" s="92">
        <f t="shared" si="1"/>
        <v>5</v>
      </c>
      <c r="AB22" s="93">
        <f t="shared" si="2"/>
        <v>0</v>
      </c>
      <c r="AC22" s="93">
        <f t="shared" si="3"/>
        <v>0</v>
      </c>
      <c r="AD22" s="93">
        <f t="shared" si="10"/>
        <v>0</v>
      </c>
      <c r="AE22" s="94" t="s">
        <v>116</v>
      </c>
      <c r="AF22" s="77"/>
    </row>
    <row r="23" spans="1:32" x14ac:dyDescent="0.25">
      <c r="A23" s="77">
        <v>14</v>
      </c>
      <c r="B23" s="77">
        <v>1</v>
      </c>
      <c r="C23" s="77" t="s">
        <v>152</v>
      </c>
      <c r="D23" s="77" t="s">
        <v>28</v>
      </c>
      <c r="E23" s="77" t="s">
        <v>150</v>
      </c>
      <c r="F23" s="77" t="s">
        <v>120</v>
      </c>
      <c r="G23" s="77"/>
      <c r="H23" s="77" t="s">
        <v>120</v>
      </c>
      <c r="I23" s="77" t="s">
        <v>28</v>
      </c>
      <c r="J23" s="77"/>
      <c r="K23" s="77"/>
      <c r="L23" s="77"/>
      <c r="M23" s="77"/>
      <c r="N23" s="77"/>
      <c r="O23" s="129" t="s">
        <v>660</v>
      </c>
      <c r="P23" s="129" t="s">
        <v>661</v>
      </c>
      <c r="Q23" s="77"/>
      <c r="R23" s="88"/>
      <c r="S23" s="229"/>
      <c r="T23" s="222">
        <f t="shared" si="4"/>
        <v>0</v>
      </c>
      <c r="U23" s="89">
        <f t="shared" si="5"/>
        <v>1</v>
      </c>
      <c r="V23" s="89"/>
      <c r="W23" s="89"/>
      <c r="X23" s="89">
        <v>0</v>
      </c>
      <c r="Y23" s="77"/>
      <c r="Z23" s="91">
        <f t="shared" si="0"/>
        <v>0</v>
      </c>
      <c r="AA23" s="92">
        <f t="shared" si="1"/>
        <v>5</v>
      </c>
      <c r="AB23" s="93">
        <f t="shared" si="2"/>
        <v>0</v>
      </c>
      <c r="AC23" s="93">
        <f t="shared" si="3"/>
        <v>0</v>
      </c>
      <c r="AD23" s="93">
        <f t="shared" si="10"/>
        <v>0</v>
      </c>
      <c r="AE23" s="94" t="s">
        <v>116</v>
      </c>
      <c r="AF23" s="77"/>
    </row>
    <row r="24" spans="1:32" x14ac:dyDescent="0.25">
      <c r="A24" s="77">
        <v>15</v>
      </c>
      <c r="B24" s="77">
        <v>1</v>
      </c>
      <c r="C24" s="77" t="s">
        <v>154</v>
      </c>
      <c r="D24" s="77" t="s">
        <v>25</v>
      </c>
      <c r="E24" s="77" t="s">
        <v>153</v>
      </c>
      <c r="F24" s="77" t="s">
        <v>120</v>
      </c>
      <c r="G24" s="77"/>
      <c r="H24" s="77" t="s">
        <v>120</v>
      </c>
      <c r="I24" s="77" t="s">
        <v>25</v>
      </c>
      <c r="J24" s="77"/>
      <c r="K24" s="77"/>
      <c r="L24" s="77"/>
      <c r="M24" s="77"/>
      <c r="N24" s="77"/>
      <c r="O24" s="129" t="s">
        <v>660</v>
      </c>
      <c r="P24" s="129" t="s">
        <v>660</v>
      </c>
      <c r="Q24" s="77"/>
      <c r="R24" s="88"/>
      <c r="S24" s="229"/>
      <c r="T24" s="222">
        <f t="shared" si="4"/>
        <v>0</v>
      </c>
      <c r="U24" s="89">
        <f t="shared" si="5"/>
        <v>1</v>
      </c>
      <c r="V24" s="89"/>
      <c r="W24" s="89"/>
      <c r="X24" s="89">
        <v>0</v>
      </c>
      <c r="Y24" s="77"/>
      <c r="Z24" s="91">
        <f t="shared" si="0"/>
        <v>0</v>
      </c>
      <c r="AA24" s="92">
        <f t="shared" si="1"/>
        <v>5</v>
      </c>
      <c r="AB24" s="93">
        <f t="shared" si="2"/>
        <v>0</v>
      </c>
      <c r="AC24" s="93">
        <f t="shared" si="3"/>
        <v>0</v>
      </c>
      <c r="AD24" s="93">
        <f t="shared" si="10"/>
        <v>0</v>
      </c>
      <c r="AE24" s="94" t="s">
        <v>116</v>
      </c>
      <c r="AF24" s="77"/>
    </row>
    <row r="25" spans="1:32" x14ac:dyDescent="0.25">
      <c r="A25" s="77">
        <v>16</v>
      </c>
      <c r="B25" s="77">
        <v>1</v>
      </c>
      <c r="C25" s="77" t="s">
        <v>156</v>
      </c>
      <c r="D25" s="77" t="s">
        <v>36</v>
      </c>
      <c r="E25" s="77" t="s">
        <v>155</v>
      </c>
      <c r="F25" s="77" t="s">
        <v>600</v>
      </c>
      <c r="G25" s="77"/>
      <c r="H25" s="77" t="s">
        <v>120</v>
      </c>
      <c r="I25" s="77" t="s">
        <v>36</v>
      </c>
      <c r="J25" s="77"/>
      <c r="K25" s="77" t="s">
        <v>647</v>
      </c>
      <c r="L25" s="77" t="s">
        <v>658</v>
      </c>
      <c r="M25" s="77"/>
      <c r="N25" s="77"/>
      <c r="O25" s="77" t="s">
        <v>658</v>
      </c>
      <c r="P25" s="77" t="s">
        <v>658</v>
      </c>
      <c r="Q25" s="77"/>
      <c r="R25" s="88"/>
      <c r="S25" s="229"/>
      <c r="T25" s="222">
        <f t="shared" si="4"/>
        <v>0</v>
      </c>
      <c r="U25" s="89">
        <f t="shared" si="5"/>
        <v>1</v>
      </c>
      <c r="V25" s="89"/>
      <c r="W25" s="89"/>
      <c r="X25" s="89">
        <v>0</v>
      </c>
      <c r="Y25" s="77"/>
      <c r="Z25" s="91">
        <f t="shared" si="0"/>
        <v>0</v>
      </c>
      <c r="AA25" s="92">
        <f t="shared" si="1"/>
        <v>5</v>
      </c>
      <c r="AB25" s="93">
        <f t="shared" si="2"/>
        <v>0</v>
      </c>
      <c r="AC25" s="93">
        <f t="shared" si="3"/>
        <v>0</v>
      </c>
      <c r="AD25" s="93">
        <f t="shared" si="10"/>
        <v>0</v>
      </c>
      <c r="AE25" s="94" t="s">
        <v>116</v>
      </c>
      <c r="AF25" s="77"/>
    </row>
    <row r="26" spans="1:32" x14ac:dyDescent="0.25">
      <c r="A26" s="77">
        <v>17</v>
      </c>
      <c r="B26" s="77">
        <v>1</v>
      </c>
      <c r="C26" s="77" t="s">
        <v>158</v>
      </c>
      <c r="D26" s="77" t="s">
        <v>10</v>
      </c>
      <c r="E26" s="77" t="s">
        <v>157</v>
      </c>
      <c r="F26" s="77" t="s">
        <v>600</v>
      </c>
      <c r="G26" s="77"/>
      <c r="H26" s="77" t="s">
        <v>120</v>
      </c>
      <c r="I26" s="77" t="s">
        <v>10</v>
      </c>
      <c r="J26" s="77"/>
      <c r="K26" s="77" t="s">
        <v>647</v>
      </c>
      <c r="L26" s="77" t="s">
        <v>658</v>
      </c>
      <c r="M26" s="77"/>
      <c r="N26" s="77"/>
      <c r="O26" s="77" t="s">
        <v>658</v>
      </c>
      <c r="P26" s="77" t="s">
        <v>658</v>
      </c>
      <c r="Q26" s="77"/>
      <c r="R26" s="88"/>
      <c r="S26" s="229"/>
      <c r="T26" s="222">
        <f t="shared" si="4"/>
        <v>0</v>
      </c>
      <c r="U26" s="89">
        <f t="shared" si="5"/>
        <v>1</v>
      </c>
      <c r="V26" s="89"/>
      <c r="W26" s="89"/>
      <c r="X26" s="89">
        <v>0</v>
      </c>
      <c r="Y26" s="77"/>
      <c r="Z26" s="91">
        <f t="shared" si="0"/>
        <v>0</v>
      </c>
      <c r="AA26" s="92">
        <f t="shared" si="1"/>
        <v>5</v>
      </c>
      <c r="AB26" s="93">
        <f t="shared" si="2"/>
        <v>0</v>
      </c>
      <c r="AC26" s="93">
        <f t="shared" si="3"/>
        <v>0</v>
      </c>
      <c r="AD26" s="93">
        <f t="shared" si="10"/>
        <v>0</v>
      </c>
      <c r="AE26" s="94" t="s">
        <v>116</v>
      </c>
      <c r="AF26" s="77"/>
    </row>
    <row r="27" spans="1:32" x14ac:dyDescent="0.25">
      <c r="A27" s="77">
        <v>18</v>
      </c>
      <c r="B27" s="77">
        <v>1</v>
      </c>
      <c r="C27" s="77" t="s">
        <v>160</v>
      </c>
      <c r="D27" s="77" t="s">
        <v>14</v>
      </c>
      <c r="E27" s="77" t="s">
        <v>161</v>
      </c>
      <c r="F27" s="77" t="s">
        <v>600</v>
      </c>
      <c r="G27" s="77"/>
      <c r="H27" s="77" t="s">
        <v>120</v>
      </c>
      <c r="I27" s="77" t="s">
        <v>14</v>
      </c>
      <c r="J27" s="77"/>
      <c r="K27" s="77" t="s">
        <v>647</v>
      </c>
      <c r="L27" s="77" t="s">
        <v>658</v>
      </c>
      <c r="M27" s="77"/>
      <c r="N27" s="77"/>
      <c r="O27" s="77" t="s">
        <v>658</v>
      </c>
      <c r="P27" s="77" t="s">
        <v>658</v>
      </c>
      <c r="Q27" s="77"/>
      <c r="R27" s="88"/>
      <c r="S27" s="229"/>
      <c r="T27" s="222">
        <f t="shared" si="4"/>
        <v>0</v>
      </c>
      <c r="U27" s="89">
        <f t="shared" si="5"/>
        <v>1</v>
      </c>
      <c r="V27" s="89"/>
      <c r="W27" s="89"/>
      <c r="X27" s="89">
        <v>0</v>
      </c>
      <c r="Y27" s="77"/>
      <c r="Z27" s="91">
        <f t="shared" si="0"/>
        <v>0</v>
      </c>
      <c r="AA27" s="92">
        <f t="shared" si="1"/>
        <v>5</v>
      </c>
      <c r="AB27" s="93">
        <f t="shared" si="2"/>
        <v>0</v>
      </c>
      <c r="AC27" s="93">
        <f t="shared" si="3"/>
        <v>0</v>
      </c>
      <c r="AD27" s="93">
        <f t="shared" si="10"/>
        <v>0</v>
      </c>
      <c r="AE27" s="94" t="s">
        <v>116</v>
      </c>
      <c r="AF27" s="77"/>
    </row>
    <row r="28" spans="1:32" x14ac:dyDescent="0.25">
      <c r="A28" s="77">
        <v>19</v>
      </c>
      <c r="B28" s="77">
        <v>1</v>
      </c>
      <c r="C28" s="77" t="s">
        <v>162</v>
      </c>
      <c r="D28" s="77" t="s">
        <v>17</v>
      </c>
      <c r="E28" s="77" t="s">
        <v>167</v>
      </c>
      <c r="F28" s="77" t="s">
        <v>600</v>
      </c>
      <c r="G28" s="77"/>
      <c r="H28" s="77" t="s">
        <v>120</v>
      </c>
      <c r="I28" s="77" t="s">
        <v>17</v>
      </c>
      <c r="J28" s="77"/>
      <c r="K28" s="77" t="s">
        <v>647</v>
      </c>
      <c r="L28" s="77" t="s">
        <v>658</v>
      </c>
      <c r="M28" s="77"/>
      <c r="N28" s="77"/>
      <c r="O28" s="77" t="s">
        <v>658</v>
      </c>
      <c r="P28" s="77" t="s">
        <v>658</v>
      </c>
      <c r="Q28" s="77"/>
      <c r="R28" s="88"/>
      <c r="S28" s="229"/>
      <c r="T28" s="222">
        <f t="shared" si="4"/>
        <v>0</v>
      </c>
      <c r="U28" s="89">
        <f t="shared" si="5"/>
        <v>1</v>
      </c>
      <c r="V28" s="89"/>
      <c r="W28" s="89"/>
      <c r="X28" s="89">
        <v>0</v>
      </c>
      <c r="Y28" s="77"/>
      <c r="Z28" s="91">
        <f t="shared" si="0"/>
        <v>0</v>
      </c>
      <c r="AA28" s="92">
        <f t="shared" si="1"/>
        <v>5</v>
      </c>
      <c r="AB28" s="93">
        <f t="shared" si="2"/>
        <v>0</v>
      </c>
      <c r="AC28" s="93">
        <f t="shared" si="3"/>
        <v>0</v>
      </c>
      <c r="AD28" s="93">
        <f t="shared" si="10"/>
        <v>0</v>
      </c>
      <c r="AE28" s="94" t="s">
        <v>116</v>
      </c>
      <c r="AF28" s="77"/>
    </row>
    <row r="29" spans="1:32" x14ac:dyDescent="0.25">
      <c r="A29" s="77">
        <v>20</v>
      </c>
      <c r="B29" s="77">
        <v>1</v>
      </c>
      <c r="C29" s="77" t="s">
        <v>164</v>
      </c>
      <c r="D29" s="77" t="s">
        <v>12</v>
      </c>
      <c r="E29" s="77" t="s">
        <v>169</v>
      </c>
      <c r="F29" s="77" t="s">
        <v>600</v>
      </c>
      <c r="G29" s="77"/>
      <c r="H29" s="77" t="s">
        <v>120</v>
      </c>
      <c r="I29" s="77" t="s">
        <v>12</v>
      </c>
      <c r="J29" s="77"/>
      <c r="K29" s="77" t="s">
        <v>647</v>
      </c>
      <c r="L29" s="77" t="s">
        <v>658</v>
      </c>
      <c r="M29" s="77"/>
      <c r="N29" s="77"/>
      <c r="O29" s="77" t="s">
        <v>658</v>
      </c>
      <c r="P29" s="77" t="s">
        <v>658</v>
      </c>
      <c r="Q29" s="77"/>
      <c r="R29" s="88"/>
      <c r="S29" s="229"/>
      <c r="T29" s="222">
        <f t="shared" si="4"/>
        <v>0</v>
      </c>
      <c r="U29" s="89">
        <f t="shared" si="5"/>
        <v>1</v>
      </c>
      <c r="V29" s="89"/>
      <c r="W29" s="89"/>
      <c r="X29" s="89">
        <v>0</v>
      </c>
      <c r="Y29" s="77"/>
      <c r="Z29" s="91">
        <f t="shared" si="0"/>
        <v>0</v>
      </c>
      <c r="AA29" s="92">
        <f t="shared" si="1"/>
        <v>5</v>
      </c>
      <c r="AB29" s="93">
        <f t="shared" si="2"/>
        <v>0</v>
      </c>
      <c r="AC29" s="93">
        <f t="shared" si="3"/>
        <v>0</v>
      </c>
      <c r="AD29" s="93">
        <f t="shared" si="10"/>
        <v>0</v>
      </c>
      <c r="AE29" s="94" t="s">
        <v>116</v>
      </c>
      <c r="AF29" s="77"/>
    </row>
    <row r="30" spans="1:32" x14ac:dyDescent="0.25">
      <c r="A30" s="77">
        <v>21</v>
      </c>
      <c r="B30" s="77">
        <v>1</v>
      </c>
      <c r="C30" s="77" t="s">
        <v>166</v>
      </c>
      <c r="D30" s="77" t="s">
        <v>18</v>
      </c>
      <c r="E30" s="77" t="s">
        <v>173</v>
      </c>
      <c r="F30" s="77" t="s">
        <v>120</v>
      </c>
      <c r="G30" s="77"/>
      <c r="H30" s="77" t="s">
        <v>120</v>
      </c>
      <c r="I30" s="77" t="s">
        <v>18</v>
      </c>
      <c r="J30" s="77"/>
      <c r="K30" s="77"/>
      <c r="L30" s="77"/>
      <c r="M30" s="77"/>
      <c r="N30" s="77"/>
      <c r="O30" s="129" t="s">
        <v>660</v>
      </c>
      <c r="P30" s="129" t="s">
        <v>660</v>
      </c>
      <c r="Q30" s="77"/>
      <c r="R30" s="88"/>
      <c r="S30" s="229"/>
      <c r="T30" s="222">
        <f t="shared" si="4"/>
        <v>0</v>
      </c>
      <c r="U30" s="89">
        <f t="shared" si="5"/>
        <v>1</v>
      </c>
      <c r="V30" s="89"/>
      <c r="W30" s="89"/>
      <c r="X30" s="89">
        <v>0</v>
      </c>
      <c r="Y30" s="77"/>
      <c r="Z30" s="91">
        <f t="shared" si="0"/>
        <v>0</v>
      </c>
      <c r="AA30" s="92">
        <f t="shared" si="1"/>
        <v>5</v>
      </c>
      <c r="AB30" s="93">
        <f t="shared" si="2"/>
        <v>0</v>
      </c>
      <c r="AC30" s="93">
        <f t="shared" si="3"/>
        <v>0</v>
      </c>
      <c r="AD30" s="93">
        <f t="shared" si="10"/>
        <v>0</v>
      </c>
      <c r="AE30" s="94" t="s">
        <v>116</v>
      </c>
      <c r="AF30" s="77"/>
    </row>
    <row r="31" spans="1:32" x14ac:dyDescent="0.25">
      <c r="A31" s="77">
        <v>22</v>
      </c>
      <c r="B31" s="77">
        <v>1</v>
      </c>
      <c r="C31" s="77" t="s">
        <v>168</v>
      </c>
      <c r="D31" s="77" t="s">
        <v>20</v>
      </c>
      <c r="E31" s="77" t="s">
        <v>175</v>
      </c>
      <c r="F31" s="77" t="s">
        <v>600</v>
      </c>
      <c r="G31" s="77"/>
      <c r="H31" s="77" t="s">
        <v>120</v>
      </c>
      <c r="I31" s="77" t="s">
        <v>20</v>
      </c>
      <c r="J31" s="77"/>
      <c r="K31" s="77" t="s">
        <v>647</v>
      </c>
      <c r="L31" s="77" t="s">
        <v>658</v>
      </c>
      <c r="M31" s="77"/>
      <c r="N31" s="77"/>
      <c r="O31" s="77" t="s">
        <v>658</v>
      </c>
      <c r="P31" s="77" t="s">
        <v>658</v>
      </c>
      <c r="Q31" s="77"/>
      <c r="R31" s="88"/>
      <c r="S31" s="229"/>
      <c r="T31" s="222">
        <f t="shared" si="4"/>
        <v>0</v>
      </c>
      <c r="U31" s="89">
        <f t="shared" si="5"/>
        <v>1</v>
      </c>
      <c r="V31" s="89"/>
      <c r="W31" s="89"/>
      <c r="X31" s="89">
        <v>0</v>
      </c>
      <c r="Y31" s="77"/>
      <c r="Z31" s="91">
        <f t="shared" si="0"/>
        <v>0</v>
      </c>
      <c r="AA31" s="92">
        <f t="shared" si="1"/>
        <v>5</v>
      </c>
      <c r="AB31" s="93">
        <f t="shared" si="2"/>
        <v>0</v>
      </c>
      <c r="AC31" s="93">
        <f t="shared" si="3"/>
        <v>0</v>
      </c>
      <c r="AD31" s="93">
        <f t="shared" si="10"/>
        <v>0</v>
      </c>
      <c r="AE31" s="94" t="s">
        <v>116</v>
      </c>
      <c r="AF31" s="77"/>
    </row>
    <row r="32" spans="1:32" x14ac:dyDescent="0.25">
      <c r="A32" s="77">
        <v>23</v>
      </c>
      <c r="B32" s="77">
        <v>1</v>
      </c>
      <c r="C32" s="77" t="s">
        <v>170</v>
      </c>
      <c r="D32" s="77" t="s">
        <v>21</v>
      </c>
      <c r="E32" s="77" t="s">
        <v>179</v>
      </c>
      <c r="F32" s="77" t="s">
        <v>600</v>
      </c>
      <c r="G32" s="77"/>
      <c r="H32" s="77" t="s">
        <v>120</v>
      </c>
      <c r="I32" s="77" t="s">
        <v>21</v>
      </c>
      <c r="J32" s="77"/>
      <c r="K32" s="77" t="s">
        <v>647</v>
      </c>
      <c r="L32" s="77" t="s">
        <v>658</v>
      </c>
      <c r="M32" s="77"/>
      <c r="N32" s="77"/>
      <c r="O32" s="77" t="s">
        <v>658</v>
      </c>
      <c r="P32" s="77" t="s">
        <v>658</v>
      </c>
      <c r="Q32" s="77"/>
      <c r="R32" s="88"/>
      <c r="S32" s="229"/>
      <c r="T32" s="222">
        <f t="shared" si="4"/>
        <v>0</v>
      </c>
      <c r="U32" s="89">
        <f t="shared" si="5"/>
        <v>1</v>
      </c>
      <c r="V32" s="89"/>
      <c r="W32" s="89"/>
      <c r="X32" s="89">
        <v>0</v>
      </c>
      <c r="Y32" s="77"/>
      <c r="Z32" s="91">
        <f t="shared" si="0"/>
        <v>0</v>
      </c>
      <c r="AA32" s="92">
        <f t="shared" si="1"/>
        <v>5</v>
      </c>
      <c r="AB32" s="93">
        <f t="shared" si="2"/>
        <v>0</v>
      </c>
      <c r="AC32" s="93">
        <f t="shared" si="3"/>
        <v>0</v>
      </c>
      <c r="AD32" s="93">
        <f t="shared" si="10"/>
        <v>0</v>
      </c>
      <c r="AE32" s="94" t="s">
        <v>116</v>
      </c>
      <c r="AF32" s="77"/>
    </row>
    <row r="33" spans="1:32" x14ac:dyDescent="0.25">
      <c r="A33" s="77">
        <v>24</v>
      </c>
      <c r="B33" s="77">
        <v>1</v>
      </c>
      <c r="C33" s="77" t="s">
        <v>172</v>
      </c>
      <c r="D33" s="77" t="s">
        <v>183</v>
      </c>
      <c r="E33" s="77" t="s">
        <v>184</v>
      </c>
      <c r="F33" s="77" t="s">
        <v>600</v>
      </c>
      <c r="G33" s="77"/>
      <c r="H33" s="77" t="s">
        <v>120</v>
      </c>
      <c r="I33" s="77" t="s">
        <v>183</v>
      </c>
      <c r="J33" s="77"/>
      <c r="K33" s="77" t="s">
        <v>647</v>
      </c>
      <c r="L33" s="77" t="s">
        <v>658</v>
      </c>
      <c r="M33" s="77"/>
      <c r="N33" s="77"/>
      <c r="O33" s="77" t="s">
        <v>658</v>
      </c>
      <c r="P33" s="77" t="s">
        <v>658</v>
      </c>
      <c r="Q33" s="77"/>
      <c r="R33" s="88"/>
      <c r="S33" s="229"/>
      <c r="T33" s="222">
        <f t="shared" si="4"/>
        <v>0</v>
      </c>
      <c r="U33" s="89">
        <f t="shared" si="5"/>
        <v>1</v>
      </c>
      <c r="V33" s="89"/>
      <c r="W33" s="89"/>
      <c r="X33" s="89">
        <v>0</v>
      </c>
      <c r="Y33" s="77"/>
      <c r="Z33" s="91">
        <f t="shared" si="0"/>
        <v>0</v>
      </c>
      <c r="AA33" s="92">
        <f t="shared" si="1"/>
        <v>5</v>
      </c>
      <c r="AB33" s="93">
        <f t="shared" si="2"/>
        <v>0</v>
      </c>
      <c r="AC33" s="93">
        <f t="shared" si="3"/>
        <v>0</v>
      </c>
      <c r="AD33" s="93">
        <f t="shared" si="10"/>
        <v>0</v>
      </c>
      <c r="AE33" s="94" t="s">
        <v>116</v>
      </c>
      <c r="AF33" s="77"/>
    </row>
    <row r="34" spans="1:32" x14ac:dyDescent="0.25">
      <c r="A34" s="77">
        <v>25</v>
      </c>
      <c r="B34" s="77">
        <v>1</v>
      </c>
      <c r="C34" s="77" t="s">
        <v>174</v>
      </c>
      <c r="D34" s="77" t="s">
        <v>38</v>
      </c>
      <c r="E34" s="77" t="s">
        <v>188</v>
      </c>
      <c r="F34" s="77" t="s">
        <v>600</v>
      </c>
      <c r="G34" s="77"/>
      <c r="H34" s="77" t="s">
        <v>120</v>
      </c>
      <c r="I34" s="77" t="s">
        <v>38</v>
      </c>
      <c r="J34" s="77"/>
      <c r="K34" s="77" t="s">
        <v>647</v>
      </c>
      <c r="L34" s="77" t="s">
        <v>658</v>
      </c>
      <c r="M34" s="77"/>
      <c r="N34" s="77"/>
      <c r="O34" s="77" t="s">
        <v>658</v>
      </c>
      <c r="P34" s="77" t="s">
        <v>658</v>
      </c>
      <c r="Q34" s="77"/>
      <c r="R34" s="88"/>
      <c r="S34" s="229"/>
      <c r="T34" s="222">
        <f t="shared" si="4"/>
        <v>0</v>
      </c>
      <c r="U34" s="89">
        <f t="shared" si="5"/>
        <v>1</v>
      </c>
      <c r="V34" s="89"/>
      <c r="W34" s="89"/>
      <c r="X34" s="89">
        <v>0</v>
      </c>
      <c r="Y34" s="77"/>
      <c r="Z34" s="91">
        <f t="shared" si="0"/>
        <v>0</v>
      </c>
      <c r="AA34" s="92">
        <f t="shared" si="1"/>
        <v>5</v>
      </c>
      <c r="AB34" s="93">
        <f t="shared" si="2"/>
        <v>0</v>
      </c>
      <c r="AC34" s="93">
        <f t="shared" si="3"/>
        <v>0</v>
      </c>
      <c r="AD34" s="93">
        <f t="shared" si="10"/>
        <v>0</v>
      </c>
      <c r="AE34" s="94" t="s">
        <v>116</v>
      </c>
      <c r="AF34" s="77"/>
    </row>
    <row r="35" spans="1:32" x14ac:dyDescent="0.25">
      <c r="A35" s="77">
        <v>26</v>
      </c>
      <c r="B35" s="77">
        <v>1</v>
      </c>
      <c r="C35" s="77" t="s">
        <v>176</v>
      </c>
      <c r="D35" s="77" t="s">
        <v>11</v>
      </c>
      <c r="E35" s="77" t="s">
        <v>159</v>
      </c>
      <c r="F35" s="77" t="s">
        <v>600</v>
      </c>
      <c r="G35" s="77"/>
      <c r="H35" s="77" t="s">
        <v>120</v>
      </c>
      <c r="I35" s="77" t="s">
        <v>11</v>
      </c>
      <c r="J35" s="77"/>
      <c r="K35" s="77" t="s">
        <v>647</v>
      </c>
      <c r="L35" s="77" t="s">
        <v>658</v>
      </c>
      <c r="M35" s="77"/>
      <c r="N35" s="77"/>
      <c r="O35" s="77" t="s">
        <v>658</v>
      </c>
      <c r="P35" s="77" t="s">
        <v>658</v>
      </c>
      <c r="Q35" s="77"/>
      <c r="R35" s="88"/>
      <c r="S35" s="229"/>
      <c r="T35" s="222">
        <f t="shared" si="4"/>
        <v>0</v>
      </c>
      <c r="U35" s="89">
        <f t="shared" si="5"/>
        <v>1</v>
      </c>
      <c r="V35" s="89"/>
      <c r="W35" s="89"/>
      <c r="X35" s="89">
        <v>0</v>
      </c>
      <c r="Y35" s="77"/>
      <c r="Z35" s="91">
        <f t="shared" si="0"/>
        <v>0</v>
      </c>
      <c r="AA35" s="92">
        <f t="shared" si="1"/>
        <v>5</v>
      </c>
      <c r="AB35" s="93">
        <f t="shared" si="2"/>
        <v>0</v>
      </c>
      <c r="AC35" s="93">
        <f t="shared" si="3"/>
        <v>0</v>
      </c>
      <c r="AD35" s="93">
        <f t="shared" si="10"/>
        <v>0</v>
      </c>
      <c r="AE35" s="94" t="s">
        <v>116</v>
      </c>
      <c r="AF35" s="77"/>
    </row>
    <row r="36" spans="1:32" x14ac:dyDescent="0.25">
      <c r="A36" s="77">
        <v>27</v>
      </c>
      <c r="B36" s="77">
        <v>1</v>
      </c>
      <c r="C36" s="77" t="s">
        <v>178</v>
      </c>
      <c r="D36" s="77" t="s">
        <v>37</v>
      </c>
      <c r="E36" s="77" t="s">
        <v>186</v>
      </c>
      <c r="F36" s="77" t="s">
        <v>600</v>
      </c>
      <c r="G36" s="77"/>
      <c r="H36" s="77" t="s">
        <v>120</v>
      </c>
      <c r="I36" s="77" t="s">
        <v>37</v>
      </c>
      <c r="J36" s="77"/>
      <c r="K36" s="77" t="s">
        <v>647</v>
      </c>
      <c r="L36" s="77" t="s">
        <v>658</v>
      </c>
      <c r="M36" s="77"/>
      <c r="N36" s="77"/>
      <c r="O36" s="77" t="s">
        <v>658</v>
      </c>
      <c r="P36" s="77" t="s">
        <v>658</v>
      </c>
      <c r="Q36" s="77"/>
      <c r="R36" s="88"/>
      <c r="S36" s="229"/>
      <c r="T36" s="222">
        <f t="shared" si="4"/>
        <v>0</v>
      </c>
      <c r="U36" s="89">
        <f t="shared" si="5"/>
        <v>1</v>
      </c>
      <c r="V36" s="89"/>
      <c r="W36" s="89"/>
      <c r="X36" s="89">
        <v>0</v>
      </c>
      <c r="Y36" s="77"/>
      <c r="Z36" s="91">
        <f t="shared" si="0"/>
        <v>0</v>
      </c>
      <c r="AA36" s="92">
        <f t="shared" si="1"/>
        <v>5</v>
      </c>
      <c r="AB36" s="93">
        <f t="shared" si="2"/>
        <v>0</v>
      </c>
      <c r="AC36" s="93">
        <f t="shared" si="3"/>
        <v>0</v>
      </c>
      <c r="AD36" s="93">
        <f t="shared" si="10"/>
        <v>0</v>
      </c>
      <c r="AE36" s="94" t="s">
        <v>116</v>
      </c>
      <c r="AF36" s="77"/>
    </row>
    <row r="37" spans="1:32" x14ac:dyDescent="0.25">
      <c r="A37" s="77">
        <v>28</v>
      </c>
      <c r="B37" s="77">
        <v>1</v>
      </c>
      <c r="C37" s="77" t="s">
        <v>180</v>
      </c>
      <c r="D37" s="77" t="s">
        <v>15</v>
      </c>
      <c r="E37" s="77" t="s">
        <v>163</v>
      </c>
      <c r="F37" s="77" t="s">
        <v>600</v>
      </c>
      <c r="G37" s="77"/>
      <c r="H37" s="77" t="s">
        <v>120</v>
      </c>
      <c r="I37" s="77" t="s">
        <v>15</v>
      </c>
      <c r="J37" s="77"/>
      <c r="K37" s="77" t="s">
        <v>647</v>
      </c>
      <c r="L37" s="77" t="s">
        <v>658</v>
      </c>
      <c r="M37" s="77"/>
      <c r="N37" s="77"/>
      <c r="O37" s="77" t="s">
        <v>658</v>
      </c>
      <c r="P37" s="77" t="s">
        <v>658</v>
      </c>
      <c r="Q37" s="77"/>
      <c r="R37" s="88"/>
      <c r="S37" s="229"/>
      <c r="T37" s="222">
        <f t="shared" si="4"/>
        <v>0</v>
      </c>
      <c r="U37" s="89">
        <f t="shared" si="5"/>
        <v>1</v>
      </c>
      <c r="V37" s="89"/>
      <c r="W37" s="89"/>
      <c r="X37" s="89">
        <v>0</v>
      </c>
      <c r="Y37" s="77"/>
      <c r="Z37" s="91">
        <f t="shared" si="0"/>
        <v>0</v>
      </c>
      <c r="AA37" s="92">
        <f t="shared" si="1"/>
        <v>5</v>
      </c>
      <c r="AB37" s="93">
        <f t="shared" si="2"/>
        <v>0</v>
      </c>
      <c r="AC37" s="93">
        <f t="shared" si="3"/>
        <v>0</v>
      </c>
      <c r="AD37" s="93">
        <f t="shared" si="10"/>
        <v>0</v>
      </c>
      <c r="AE37" s="94" t="s">
        <v>116</v>
      </c>
      <c r="AF37" s="77"/>
    </row>
    <row r="38" spans="1:32" x14ac:dyDescent="0.25">
      <c r="A38" s="77">
        <v>29</v>
      </c>
      <c r="B38" s="77">
        <v>1</v>
      </c>
      <c r="C38" s="77" t="s">
        <v>182</v>
      </c>
      <c r="D38" s="77" t="s">
        <v>13</v>
      </c>
      <c r="E38" s="77" t="s">
        <v>171</v>
      </c>
      <c r="F38" s="77" t="s">
        <v>600</v>
      </c>
      <c r="G38" s="77"/>
      <c r="H38" s="77" t="s">
        <v>120</v>
      </c>
      <c r="I38" s="77" t="s">
        <v>13</v>
      </c>
      <c r="J38" s="77"/>
      <c r="K38" s="77" t="s">
        <v>647</v>
      </c>
      <c r="L38" s="77" t="s">
        <v>658</v>
      </c>
      <c r="M38" s="77"/>
      <c r="N38" s="77"/>
      <c r="O38" s="77" t="s">
        <v>658</v>
      </c>
      <c r="P38" s="77" t="s">
        <v>658</v>
      </c>
      <c r="Q38" s="77"/>
      <c r="R38" s="88"/>
      <c r="S38" s="229"/>
      <c r="T38" s="222">
        <f t="shared" si="4"/>
        <v>0</v>
      </c>
      <c r="U38" s="89">
        <f t="shared" si="5"/>
        <v>1</v>
      </c>
      <c r="V38" s="89"/>
      <c r="W38" s="89"/>
      <c r="X38" s="89">
        <v>0</v>
      </c>
      <c r="Y38" s="77"/>
      <c r="Z38" s="91">
        <f t="shared" si="0"/>
        <v>0</v>
      </c>
      <c r="AA38" s="92">
        <f t="shared" si="1"/>
        <v>5</v>
      </c>
      <c r="AB38" s="93">
        <f t="shared" si="2"/>
        <v>0</v>
      </c>
      <c r="AC38" s="93">
        <f t="shared" si="3"/>
        <v>0</v>
      </c>
      <c r="AD38" s="93">
        <f t="shared" si="10"/>
        <v>0</v>
      </c>
      <c r="AE38" s="94" t="s">
        <v>116</v>
      </c>
      <c r="AF38" s="77"/>
    </row>
    <row r="39" spans="1:32" x14ac:dyDescent="0.25">
      <c r="A39" s="77">
        <v>30</v>
      </c>
      <c r="B39" s="77">
        <v>1</v>
      </c>
      <c r="C39" s="77" t="s">
        <v>185</v>
      </c>
      <c r="D39" s="77" t="s">
        <v>16</v>
      </c>
      <c r="E39" s="77" t="s">
        <v>165</v>
      </c>
      <c r="F39" s="77" t="s">
        <v>600</v>
      </c>
      <c r="G39" s="77"/>
      <c r="H39" s="77" t="s">
        <v>120</v>
      </c>
      <c r="I39" s="77" t="s">
        <v>16</v>
      </c>
      <c r="J39" s="77"/>
      <c r="K39" s="77" t="s">
        <v>647</v>
      </c>
      <c r="L39" s="77" t="s">
        <v>658</v>
      </c>
      <c r="M39" s="77"/>
      <c r="N39" s="77"/>
      <c r="O39" s="77" t="s">
        <v>658</v>
      </c>
      <c r="P39" s="77" t="s">
        <v>658</v>
      </c>
      <c r="Q39" s="77"/>
      <c r="R39" s="88"/>
      <c r="S39" s="229"/>
      <c r="T39" s="222">
        <f t="shared" si="4"/>
        <v>0</v>
      </c>
      <c r="U39" s="89">
        <f t="shared" si="5"/>
        <v>1</v>
      </c>
      <c r="V39" s="89"/>
      <c r="W39" s="89"/>
      <c r="X39" s="89">
        <v>0</v>
      </c>
      <c r="Y39" s="77"/>
      <c r="Z39" s="91">
        <f t="shared" si="0"/>
        <v>0</v>
      </c>
      <c r="AA39" s="92">
        <f t="shared" ref="AA39:AA70" si="11">($C$5*B39)+U39+X39+Y39</f>
        <v>5</v>
      </c>
      <c r="AB39" s="93">
        <f t="shared" si="2"/>
        <v>0</v>
      </c>
      <c r="AC39" s="93">
        <f t="shared" si="3"/>
        <v>0</v>
      </c>
      <c r="AD39" s="93">
        <f t="shared" si="10"/>
        <v>0</v>
      </c>
      <c r="AE39" s="94" t="s">
        <v>116</v>
      </c>
      <c r="AF39" s="77"/>
    </row>
    <row r="40" spans="1:32" x14ac:dyDescent="0.25">
      <c r="A40" s="77">
        <v>31</v>
      </c>
      <c r="B40" s="77">
        <v>1</v>
      </c>
      <c r="C40" s="77" t="s">
        <v>187</v>
      </c>
      <c r="D40" s="77" t="s">
        <v>19</v>
      </c>
      <c r="E40" s="77" t="s">
        <v>177</v>
      </c>
      <c r="F40" s="77" t="s">
        <v>600</v>
      </c>
      <c r="G40" s="77"/>
      <c r="H40" s="77" t="s">
        <v>120</v>
      </c>
      <c r="I40" s="77" t="s">
        <v>19</v>
      </c>
      <c r="J40" s="77"/>
      <c r="K40" s="77" t="s">
        <v>647</v>
      </c>
      <c r="L40" s="77" t="s">
        <v>658</v>
      </c>
      <c r="M40" s="77"/>
      <c r="N40" s="77"/>
      <c r="O40" s="77" t="s">
        <v>658</v>
      </c>
      <c r="P40" s="77" t="s">
        <v>658</v>
      </c>
      <c r="Q40" s="77"/>
      <c r="R40" s="88"/>
      <c r="S40" s="229"/>
      <c r="T40" s="222">
        <f t="shared" si="4"/>
        <v>0</v>
      </c>
      <c r="U40" s="89">
        <f t="shared" ref="U40:U71" si="12">B40</f>
        <v>1</v>
      </c>
      <c r="V40" s="89"/>
      <c r="W40" s="89"/>
      <c r="X40" s="89">
        <v>0</v>
      </c>
      <c r="Y40" s="77"/>
      <c r="Z40" s="91">
        <f t="shared" si="0"/>
        <v>0</v>
      </c>
      <c r="AA40" s="92">
        <f t="shared" si="11"/>
        <v>5</v>
      </c>
      <c r="AB40" s="93">
        <f t="shared" si="2"/>
        <v>0</v>
      </c>
      <c r="AC40" s="93">
        <f t="shared" si="3"/>
        <v>0</v>
      </c>
      <c r="AD40" s="93">
        <f t="shared" si="10"/>
        <v>0</v>
      </c>
      <c r="AE40" s="94" t="s">
        <v>116</v>
      </c>
      <c r="AF40" s="77"/>
    </row>
    <row r="41" spans="1:32" x14ac:dyDescent="0.25">
      <c r="A41" s="77">
        <v>32</v>
      </c>
      <c r="B41" s="77">
        <v>1</v>
      </c>
      <c r="C41" s="77" t="s">
        <v>189</v>
      </c>
      <c r="D41" s="77" t="s">
        <v>24</v>
      </c>
      <c r="E41" s="77" t="s">
        <v>190</v>
      </c>
      <c r="F41" s="77" t="s">
        <v>600</v>
      </c>
      <c r="G41" s="77"/>
      <c r="H41" s="77" t="s">
        <v>120</v>
      </c>
      <c r="I41" s="77" t="s">
        <v>24</v>
      </c>
      <c r="J41" s="77"/>
      <c r="K41" s="77" t="s">
        <v>647</v>
      </c>
      <c r="L41" s="77" t="s">
        <v>658</v>
      </c>
      <c r="M41" s="77"/>
      <c r="N41" s="77"/>
      <c r="O41" s="77" t="s">
        <v>658</v>
      </c>
      <c r="P41" s="77" t="s">
        <v>658</v>
      </c>
      <c r="Q41" s="77"/>
      <c r="R41" s="88"/>
      <c r="S41" s="229"/>
      <c r="T41" s="222">
        <f t="shared" si="4"/>
        <v>0</v>
      </c>
      <c r="U41" s="89">
        <f t="shared" si="12"/>
        <v>1</v>
      </c>
      <c r="V41" s="89"/>
      <c r="W41" s="89"/>
      <c r="X41" s="89">
        <v>0</v>
      </c>
      <c r="Y41" s="77"/>
      <c r="Z41" s="91">
        <f t="shared" si="0"/>
        <v>0</v>
      </c>
      <c r="AA41" s="92">
        <f t="shared" si="11"/>
        <v>5</v>
      </c>
      <c r="AB41" s="93">
        <f t="shared" si="2"/>
        <v>0</v>
      </c>
      <c r="AC41" s="93">
        <f t="shared" si="3"/>
        <v>0</v>
      </c>
      <c r="AD41" s="93">
        <f t="shared" si="10"/>
        <v>0</v>
      </c>
      <c r="AE41" s="94" t="s">
        <v>116</v>
      </c>
      <c r="AF41" s="77"/>
    </row>
    <row r="42" spans="1:32" x14ac:dyDescent="0.25">
      <c r="A42" s="77">
        <v>33</v>
      </c>
      <c r="B42" s="77">
        <v>1</v>
      </c>
      <c r="C42" s="77" t="s">
        <v>191</v>
      </c>
      <c r="D42" s="77" t="s">
        <v>32</v>
      </c>
      <c r="E42" s="77" t="s">
        <v>181</v>
      </c>
      <c r="F42" s="77" t="s">
        <v>120</v>
      </c>
      <c r="G42" s="77"/>
      <c r="H42" s="77" t="s">
        <v>120</v>
      </c>
      <c r="I42" s="77" t="s">
        <v>32</v>
      </c>
      <c r="J42" s="77"/>
      <c r="K42" s="77"/>
      <c r="L42" s="77"/>
      <c r="M42" s="77"/>
      <c r="N42" s="77"/>
      <c r="O42" s="129" t="s">
        <v>660</v>
      </c>
      <c r="P42" s="129" t="s">
        <v>660</v>
      </c>
      <c r="Q42" s="77"/>
      <c r="R42" s="88"/>
      <c r="S42" s="229"/>
      <c r="T42" s="222">
        <f t="shared" si="4"/>
        <v>0</v>
      </c>
      <c r="U42" s="89">
        <f t="shared" si="12"/>
        <v>1</v>
      </c>
      <c r="V42" s="89"/>
      <c r="W42" s="89"/>
      <c r="X42" s="89">
        <v>0</v>
      </c>
      <c r="Y42" s="77"/>
      <c r="Z42" s="91">
        <f t="shared" ref="Z42:Z73" si="13">T42+Y42</f>
        <v>0</v>
      </c>
      <c r="AA42" s="92">
        <f t="shared" si="11"/>
        <v>5</v>
      </c>
      <c r="AB42" s="93">
        <f t="shared" ref="AB42:AB59" si="14">(R42+S42)*T42</f>
        <v>0</v>
      </c>
      <c r="AC42" s="93">
        <f t="shared" ref="AC42:AC59" si="15">(R42+S42)*AA42</f>
        <v>0</v>
      </c>
      <c r="AD42" s="93">
        <f t="shared" si="10"/>
        <v>0</v>
      </c>
      <c r="AE42" s="94" t="s">
        <v>116</v>
      </c>
      <c r="AF42" s="77"/>
    </row>
    <row r="43" spans="1:32" ht="30" x14ac:dyDescent="0.25">
      <c r="A43" s="77">
        <v>34</v>
      </c>
      <c r="B43" s="77">
        <v>1</v>
      </c>
      <c r="C43" s="77" t="s">
        <v>193</v>
      </c>
      <c r="D43" s="77" t="s">
        <v>26</v>
      </c>
      <c r="E43" s="77" t="s">
        <v>192</v>
      </c>
      <c r="F43" s="77" t="s">
        <v>613</v>
      </c>
      <c r="G43" s="77"/>
      <c r="H43" s="77" t="s">
        <v>120</v>
      </c>
      <c r="I43" s="77" t="s">
        <v>26</v>
      </c>
      <c r="J43" s="77"/>
      <c r="K43" s="77" t="s">
        <v>632</v>
      </c>
      <c r="L43" s="77" t="s">
        <v>667</v>
      </c>
      <c r="M43" s="77"/>
      <c r="N43" s="77"/>
      <c r="O43" s="77" t="s">
        <v>668</v>
      </c>
      <c r="P43" s="94" t="s">
        <v>794</v>
      </c>
      <c r="Q43" s="95">
        <v>42963</v>
      </c>
      <c r="R43" s="88">
        <v>824.24</v>
      </c>
      <c r="S43" s="229"/>
      <c r="T43" s="222">
        <f t="shared" si="4"/>
        <v>824.24</v>
      </c>
      <c r="U43" s="89">
        <f t="shared" si="12"/>
        <v>1</v>
      </c>
      <c r="V43" s="89"/>
      <c r="W43" s="89"/>
      <c r="X43" s="89">
        <v>0</v>
      </c>
      <c r="Y43" s="77"/>
      <c r="Z43" s="91">
        <f t="shared" si="13"/>
        <v>824.24</v>
      </c>
      <c r="AA43" s="92">
        <f t="shared" si="11"/>
        <v>5</v>
      </c>
      <c r="AB43" s="93">
        <f t="shared" si="14"/>
        <v>679371.57759999996</v>
      </c>
      <c r="AC43" s="93">
        <f t="shared" si="15"/>
        <v>4121.2</v>
      </c>
      <c r="AD43" s="93">
        <f t="shared" si="10"/>
        <v>0</v>
      </c>
      <c r="AE43" s="94" t="s">
        <v>116</v>
      </c>
      <c r="AF43" s="77" t="s">
        <v>638</v>
      </c>
    </row>
    <row r="44" spans="1:32" ht="30" x14ac:dyDescent="0.25">
      <c r="A44" s="77">
        <v>35</v>
      </c>
      <c r="B44" s="77">
        <v>1</v>
      </c>
      <c r="C44" s="77" t="s">
        <v>195</v>
      </c>
      <c r="D44" s="77" t="s">
        <v>27</v>
      </c>
      <c r="E44" s="77" t="s">
        <v>194</v>
      </c>
      <c r="F44" s="77" t="s">
        <v>613</v>
      </c>
      <c r="G44" s="77"/>
      <c r="H44" s="77" t="s">
        <v>120</v>
      </c>
      <c r="I44" s="77" t="s">
        <v>27</v>
      </c>
      <c r="J44" s="77"/>
      <c r="K44" s="77" t="s">
        <v>632</v>
      </c>
      <c r="L44" s="77" t="s">
        <v>667</v>
      </c>
      <c r="M44" s="77"/>
      <c r="N44" s="77"/>
      <c r="O44" s="77" t="s">
        <v>668</v>
      </c>
      <c r="P44" s="94" t="s">
        <v>794</v>
      </c>
      <c r="Q44" s="95">
        <v>42963</v>
      </c>
      <c r="R44" s="88">
        <v>828.15</v>
      </c>
      <c r="S44" s="229"/>
      <c r="T44" s="222">
        <f t="shared" si="4"/>
        <v>828.15</v>
      </c>
      <c r="U44" s="89">
        <f t="shared" si="12"/>
        <v>1</v>
      </c>
      <c r="V44" s="89"/>
      <c r="W44" s="89"/>
      <c r="X44" s="89">
        <v>0</v>
      </c>
      <c r="Y44" s="77"/>
      <c r="Z44" s="91">
        <f t="shared" si="13"/>
        <v>828.15</v>
      </c>
      <c r="AA44" s="92">
        <f t="shared" si="11"/>
        <v>5</v>
      </c>
      <c r="AB44" s="93">
        <f t="shared" si="14"/>
        <v>685832.42249999999</v>
      </c>
      <c r="AC44" s="93">
        <f t="shared" si="15"/>
        <v>4140.75</v>
      </c>
      <c r="AD44" s="93">
        <f t="shared" si="10"/>
        <v>0</v>
      </c>
      <c r="AE44" s="94" t="s">
        <v>116</v>
      </c>
      <c r="AF44" s="77" t="s">
        <v>638</v>
      </c>
    </row>
    <row r="45" spans="1:32" ht="30" x14ac:dyDescent="0.25">
      <c r="A45" s="77">
        <v>36</v>
      </c>
      <c r="B45" s="77">
        <v>1</v>
      </c>
      <c r="C45" s="77" t="s">
        <v>197</v>
      </c>
      <c r="D45" s="77" t="s">
        <v>29</v>
      </c>
      <c r="E45" s="77" t="s">
        <v>196</v>
      </c>
      <c r="F45" s="77" t="s">
        <v>613</v>
      </c>
      <c r="G45" s="77"/>
      <c r="H45" s="77" t="s">
        <v>120</v>
      </c>
      <c r="I45" s="77" t="s">
        <v>29</v>
      </c>
      <c r="J45" s="77"/>
      <c r="K45" s="77" t="s">
        <v>632</v>
      </c>
      <c r="L45" s="96" t="s">
        <v>666</v>
      </c>
      <c r="M45" s="77"/>
      <c r="N45" s="77"/>
      <c r="O45" s="77" t="s">
        <v>668</v>
      </c>
      <c r="P45" s="94" t="s">
        <v>794</v>
      </c>
      <c r="Q45" s="95">
        <v>42943</v>
      </c>
      <c r="R45" s="88">
        <v>76.400000000000006</v>
      </c>
      <c r="S45" s="229"/>
      <c r="T45" s="222">
        <f t="shared" si="4"/>
        <v>76.400000000000006</v>
      </c>
      <c r="U45" s="89">
        <f t="shared" si="12"/>
        <v>1</v>
      </c>
      <c r="V45" s="89"/>
      <c r="W45" s="89"/>
      <c r="X45" s="89">
        <v>0</v>
      </c>
      <c r="Y45" s="77"/>
      <c r="Z45" s="91">
        <f t="shared" si="13"/>
        <v>76.400000000000006</v>
      </c>
      <c r="AA45" s="92">
        <f t="shared" si="11"/>
        <v>5</v>
      </c>
      <c r="AB45" s="93">
        <f t="shared" si="14"/>
        <v>5836.9600000000009</v>
      </c>
      <c r="AC45" s="93">
        <f t="shared" si="15"/>
        <v>382</v>
      </c>
      <c r="AD45" s="93">
        <f t="shared" si="10"/>
        <v>0</v>
      </c>
      <c r="AE45" s="94" t="s">
        <v>116</v>
      </c>
      <c r="AF45" s="77" t="s">
        <v>638</v>
      </c>
    </row>
    <row r="46" spans="1:32" ht="30" x14ac:dyDescent="0.25">
      <c r="A46" s="77">
        <v>37</v>
      </c>
      <c r="B46" s="77">
        <v>1</v>
      </c>
      <c r="C46" s="77" t="s">
        <v>199</v>
      </c>
      <c r="D46" s="77" t="s">
        <v>31</v>
      </c>
      <c r="E46" s="77" t="s">
        <v>198</v>
      </c>
      <c r="F46" s="77" t="s">
        <v>613</v>
      </c>
      <c r="G46" s="77"/>
      <c r="H46" s="77" t="s">
        <v>120</v>
      </c>
      <c r="I46" s="77" t="s">
        <v>31</v>
      </c>
      <c r="J46" s="77"/>
      <c r="K46" s="77" t="s">
        <v>632</v>
      </c>
      <c r="L46" s="96" t="s">
        <v>666</v>
      </c>
      <c r="M46" s="77"/>
      <c r="N46" s="77"/>
      <c r="O46" s="77" t="s">
        <v>668</v>
      </c>
      <c r="P46" s="94" t="s">
        <v>794</v>
      </c>
      <c r="Q46" s="95">
        <v>42943</v>
      </c>
      <c r="R46" s="88">
        <v>79.069999999999993</v>
      </c>
      <c r="S46" s="229"/>
      <c r="T46" s="222">
        <f t="shared" si="4"/>
        <v>79.069999999999993</v>
      </c>
      <c r="U46" s="89">
        <f t="shared" si="12"/>
        <v>1</v>
      </c>
      <c r="V46" s="89"/>
      <c r="W46" s="89"/>
      <c r="X46" s="89">
        <v>0</v>
      </c>
      <c r="Y46" s="77"/>
      <c r="Z46" s="91">
        <f t="shared" si="13"/>
        <v>79.069999999999993</v>
      </c>
      <c r="AA46" s="92">
        <f t="shared" si="11"/>
        <v>5</v>
      </c>
      <c r="AB46" s="93">
        <f t="shared" si="14"/>
        <v>6252.0648999999985</v>
      </c>
      <c r="AC46" s="93">
        <f t="shared" si="15"/>
        <v>395.34999999999997</v>
      </c>
      <c r="AD46" s="93">
        <f t="shared" si="10"/>
        <v>0</v>
      </c>
      <c r="AE46" s="94" t="s">
        <v>116</v>
      </c>
      <c r="AF46" s="77" t="s">
        <v>638</v>
      </c>
    </row>
    <row r="47" spans="1:32" ht="30" x14ac:dyDescent="0.25">
      <c r="A47" s="77">
        <v>38</v>
      </c>
      <c r="B47" s="77">
        <v>1</v>
      </c>
      <c r="C47" s="77" t="s">
        <v>571</v>
      </c>
      <c r="D47" s="77" t="s">
        <v>30</v>
      </c>
      <c r="E47" s="77" t="s">
        <v>200</v>
      </c>
      <c r="F47" s="77" t="s">
        <v>613</v>
      </c>
      <c r="G47" s="77"/>
      <c r="H47" s="77" t="s">
        <v>120</v>
      </c>
      <c r="I47" s="77" t="s">
        <v>30</v>
      </c>
      <c r="J47" s="77"/>
      <c r="K47" s="77" t="s">
        <v>632</v>
      </c>
      <c r="L47" s="96" t="s">
        <v>666</v>
      </c>
      <c r="M47" s="77"/>
      <c r="N47" s="77"/>
      <c r="O47" s="77" t="s">
        <v>668</v>
      </c>
      <c r="P47" s="94" t="s">
        <v>794</v>
      </c>
      <c r="Q47" s="95">
        <v>42943</v>
      </c>
      <c r="R47" s="88">
        <v>174.78</v>
      </c>
      <c r="S47" s="229"/>
      <c r="T47" s="222">
        <f t="shared" si="4"/>
        <v>174.78</v>
      </c>
      <c r="U47" s="89">
        <f t="shared" si="12"/>
        <v>1</v>
      </c>
      <c r="V47" s="89"/>
      <c r="W47" s="89"/>
      <c r="X47" s="89">
        <v>0</v>
      </c>
      <c r="Y47" s="77"/>
      <c r="Z47" s="91">
        <f t="shared" si="13"/>
        <v>174.78</v>
      </c>
      <c r="AA47" s="92">
        <f t="shared" si="11"/>
        <v>5</v>
      </c>
      <c r="AB47" s="93">
        <f t="shared" si="14"/>
        <v>30548.0484</v>
      </c>
      <c r="AC47" s="93">
        <f t="shared" si="15"/>
        <v>873.9</v>
      </c>
      <c r="AD47" s="93">
        <f t="shared" si="10"/>
        <v>0</v>
      </c>
      <c r="AE47" s="94" t="s">
        <v>116</v>
      </c>
      <c r="AF47" s="77" t="s">
        <v>638</v>
      </c>
    </row>
    <row r="48" spans="1:32" x14ac:dyDescent="0.25">
      <c r="A48" s="77">
        <v>39</v>
      </c>
      <c r="B48" s="77">
        <v>2</v>
      </c>
      <c r="C48" s="77" t="s">
        <v>204</v>
      </c>
      <c r="D48" s="77" t="s">
        <v>202</v>
      </c>
      <c r="E48" s="77" t="s">
        <v>203</v>
      </c>
      <c r="F48" s="77" t="s">
        <v>600</v>
      </c>
      <c r="G48" s="77"/>
      <c r="H48" s="77" t="s">
        <v>120</v>
      </c>
      <c r="I48" s="77" t="s">
        <v>202</v>
      </c>
      <c r="J48" s="77"/>
      <c r="K48" s="77" t="s">
        <v>647</v>
      </c>
      <c r="L48" s="77" t="s">
        <v>658</v>
      </c>
      <c r="M48" s="77"/>
      <c r="N48" s="77"/>
      <c r="O48" s="77" t="s">
        <v>658</v>
      </c>
      <c r="P48" s="77" t="s">
        <v>658</v>
      </c>
      <c r="Q48" s="77"/>
      <c r="R48" s="88"/>
      <c r="S48" s="229"/>
      <c r="T48" s="222">
        <f t="shared" si="4"/>
        <v>0</v>
      </c>
      <c r="U48" s="89">
        <f t="shared" si="12"/>
        <v>2</v>
      </c>
      <c r="V48" s="89"/>
      <c r="W48" s="89"/>
      <c r="X48" s="89">
        <v>0</v>
      </c>
      <c r="Y48" s="77"/>
      <c r="Z48" s="91">
        <f t="shared" si="13"/>
        <v>0</v>
      </c>
      <c r="AA48" s="92">
        <f t="shared" si="11"/>
        <v>10</v>
      </c>
      <c r="AB48" s="93">
        <f t="shared" si="14"/>
        <v>0</v>
      </c>
      <c r="AC48" s="93">
        <f t="shared" si="15"/>
        <v>0</v>
      </c>
      <c r="AD48" s="93">
        <f t="shared" si="10"/>
        <v>0</v>
      </c>
      <c r="AE48" s="94" t="s">
        <v>116</v>
      </c>
      <c r="AF48" s="77"/>
    </row>
    <row r="49" spans="1:32" x14ac:dyDescent="0.25">
      <c r="A49" s="77">
        <v>40</v>
      </c>
      <c r="B49" s="77">
        <v>2</v>
      </c>
      <c r="C49" s="77" t="s">
        <v>206</v>
      </c>
      <c r="D49" s="77" t="s">
        <v>205</v>
      </c>
      <c r="E49" s="77" t="s">
        <v>203</v>
      </c>
      <c r="F49" s="77" t="s">
        <v>600</v>
      </c>
      <c r="G49" s="77"/>
      <c r="H49" s="77" t="s">
        <v>120</v>
      </c>
      <c r="I49" s="77" t="s">
        <v>205</v>
      </c>
      <c r="J49" s="77"/>
      <c r="K49" s="77" t="s">
        <v>647</v>
      </c>
      <c r="L49" s="77" t="s">
        <v>658</v>
      </c>
      <c r="M49" s="77"/>
      <c r="N49" s="77"/>
      <c r="O49" s="77" t="s">
        <v>658</v>
      </c>
      <c r="P49" s="77" t="s">
        <v>658</v>
      </c>
      <c r="Q49" s="77"/>
      <c r="R49" s="88"/>
      <c r="S49" s="229"/>
      <c r="T49" s="222">
        <f t="shared" si="4"/>
        <v>0</v>
      </c>
      <c r="U49" s="89">
        <f t="shared" si="12"/>
        <v>2</v>
      </c>
      <c r="V49" s="89"/>
      <c r="W49" s="89"/>
      <c r="X49" s="89">
        <v>0</v>
      </c>
      <c r="Y49" s="77"/>
      <c r="Z49" s="91">
        <f t="shared" si="13"/>
        <v>0</v>
      </c>
      <c r="AA49" s="92">
        <f t="shared" si="11"/>
        <v>10</v>
      </c>
      <c r="AB49" s="93">
        <f t="shared" si="14"/>
        <v>0</v>
      </c>
      <c r="AC49" s="93">
        <f t="shared" si="15"/>
        <v>0</v>
      </c>
      <c r="AD49" s="93">
        <f t="shared" si="10"/>
        <v>0</v>
      </c>
      <c r="AE49" s="94" t="s">
        <v>116</v>
      </c>
      <c r="AF49" s="77"/>
    </row>
    <row r="50" spans="1:32" x14ac:dyDescent="0.25">
      <c r="A50" s="77">
        <v>41</v>
      </c>
      <c r="B50" s="77">
        <v>2</v>
      </c>
      <c r="C50" s="77" t="s">
        <v>208</v>
      </c>
      <c r="D50" s="77" t="s">
        <v>207</v>
      </c>
      <c r="E50" s="77" t="s">
        <v>203</v>
      </c>
      <c r="F50" s="77" t="s">
        <v>600</v>
      </c>
      <c r="G50" s="77"/>
      <c r="H50" s="77" t="s">
        <v>120</v>
      </c>
      <c r="I50" s="77" t="s">
        <v>207</v>
      </c>
      <c r="J50" s="77"/>
      <c r="K50" s="77" t="s">
        <v>647</v>
      </c>
      <c r="L50" s="77" t="s">
        <v>658</v>
      </c>
      <c r="M50" s="77"/>
      <c r="N50" s="77"/>
      <c r="O50" s="77" t="s">
        <v>658</v>
      </c>
      <c r="P50" s="77" t="s">
        <v>658</v>
      </c>
      <c r="Q50" s="77"/>
      <c r="R50" s="88"/>
      <c r="S50" s="229"/>
      <c r="T50" s="222">
        <f t="shared" si="4"/>
        <v>0</v>
      </c>
      <c r="U50" s="89">
        <f t="shared" si="12"/>
        <v>2</v>
      </c>
      <c r="V50" s="89"/>
      <c r="W50" s="89"/>
      <c r="X50" s="89">
        <v>0</v>
      </c>
      <c r="Y50" s="77"/>
      <c r="Z50" s="91">
        <f t="shared" si="13"/>
        <v>0</v>
      </c>
      <c r="AA50" s="92">
        <f t="shared" si="11"/>
        <v>10</v>
      </c>
      <c r="AB50" s="93">
        <f t="shared" si="14"/>
        <v>0</v>
      </c>
      <c r="AC50" s="93">
        <f t="shared" si="15"/>
        <v>0</v>
      </c>
      <c r="AD50" s="93">
        <f t="shared" si="10"/>
        <v>0</v>
      </c>
      <c r="AE50" s="94" t="s">
        <v>116</v>
      </c>
      <c r="AF50" s="77"/>
    </row>
    <row r="51" spans="1:32" x14ac:dyDescent="0.25">
      <c r="A51" s="77">
        <v>42</v>
      </c>
      <c r="B51" s="77">
        <v>2</v>
      </c>
      <c r="C51" s="77" t="s">
        <v>210</v>
      </c>
      <c r="D51" s="77" t="s">
        <v>209</v>
      </c>
      <c r="E51" s="77" t="s">
        <v>203</v>
      </c>
      <c r="F51" s="77" t="s">
        <v>600</v>
      </c>
      <c r="G51" s="77"/>
      <c r="H51" s="77" t="s">
        <v>120</v>
      </c>
      <c r="I51" s="77" t="s">
        <v>209</v>
      </c>
      <c r="J51" s="77"/>
      <c r="K51" s="77" t="s">
        <v>647</v>
      </c>
      <c r="L51" s="77" t="s">
        <v>658</v>
      </c>
      <c r="M51" s="77"/>
      <c r="N51" s="77"/>
      <c r="O51" s="77" t="s">
        <v>658</v>
      </c>
      <c r="P51" s="77" t="s">
        <v>658</v>
      </c>
      <c r="Q51" s="77"/>
      <c r="R51" s="88"/>
      <c r="S51" s="229"/>
      <c r="T51" s="222">
        <f t="shared" si="4"/>
        <v>0</v>
      </c>
      <c r="U51" s="89">
        <f t="shared" si="12"/>
        <v>2</v>
      </c>
      <c r="V51" s="89"/>
      <c r="W51" s="89"/>
      <c r="X51" s="89">
        <v>0</v>
      </c>
      <c r="Y51" s="77"/>
      <c r="Z51" s="91">
        <f t="shared" si="13"/>
        <v>0</v>
      </c>
      <c r="AA51" s="92">
        <f t="shared" si="11"/>
        <v>10</v>
      </c>
      <c r="AB51" s="93">
        <f t="shared" si="14"/>
        <v>0</v>
      </c>
      <c r="AC51" s="93">
        <f t="shared" si="15"/>
        <v>0</v>
      </c>
      <c r="AD51" s="93">
        <f t="shared" si="10"/>
        <v>0</v>
      </c>
      <c r="AE51" s="94" t="s">
        <v>116</v>
      </c>
      <c r="AF51" s="77"/>
    </row>
    <row r="52" spans="1:32" x14ac:dyDescent="0.25">
      <c r="A52" s="77">
        <v>43</v>
      </c>
      <c r="B52" s="77">
        <v>2</v>
      </c>
      <c r="C52" s="77" t="s">
        <v>212</v>
      </c>
      <c r="D52" s="77" t="s">
        <v>211</v>
      </c>
      <c r="E52" s="77" t="s">
        <v>203</v>
      </c>
      <c r="F52" s="77" t="s">
        <v>600</v>
      </c>
      <c r="G52" s="77"/>
      <c r="H52" s="77" t="s">
        <v>120</v>
      </c>
      <c r="I52" s="77" t="s">
        <v>211</v>
      </c>
      <c r="J52" s="77"/>
      <c r="K52" s="77" t="s">
        <v>647</v>
      </c>
      <c r="L52" s="77" t="s">
        <v>658</v>
      </c>
      <c r="M52" s="77"/>
      <c r="N52" s="77"/>
      <c r="O52" s="77" t="s">
        <v>658</v>
      </c>
      <c r="P52" s="77" t="s">
        <v>658</v>
      </c>
      <c r="Q52" s="77"/>
      <c r="R52" s="88"/>
      <c r="S52" s="229"/>
      <c r="T52" s="222">
        <f t="shared" si="4"/>
        <v>0</v>
      </c>
      <c r="U52" s="89">
        <f t="shared" si="12"/>
        <v>2</v>
      </c>
      <c r="V52" s="89"/>
      <c r="W52" s="89"/>
      <c r="X52" s="89">
        <v>0</v>
      </c>
      <c r="Y52" s="77"/>
      <c r="Z52" s="91">
        <f t="shared" si="13"/>
        <v>0</v>
      </c>
      <c r="AA52" s="92">
        <f t="shared" si="11"/>
        <v>10</v>
      </c>
      <c r="AB52" s="93">
        <f t="shared" si="14"/>
        <v>0</v>
      </c>
      <c r="AC52" s="93">
        <f t="shared" si="15"/>
        <v>0</v>
      </c>
      <c r="AD52" s="93">
        <f t="shared" si="10"/>
        <v>0</v>
      </c>
      <c r="AE52" s="94" t="s">
        <v>116</v>
      </c>
      <c r="AF52" s="77"/>
    </row>
    <row r="53" spans="1:32" x14ac:dyDescent="0.25">
      <c r="A53" s="77">
        <v>44</v>
      </c>
      <c r="B53" s="77">
        <v>2</v>
      </c>
      <c r="C53" s="77" t="s">
        <v>214</v>
      </c>
      <c r="D53" s="77" t="s">
        <v>213</v>
      </c>
      <c r="E53" s="77" t="s">
        <v>203</v>
      </c>
      <c r="F53" s="77" t="s">
        <v>600</v>
      </c>
      <c r="G53" s="77"/>
      <c r="H53" s="77" t="s">
        <v>120</v>
      </c>
      <c r="I53" s="77" t="s">
        <v>213</v>
      </c>
      <c r="J53" s="77"/>
      <c r="K53" s="77" t="s">
        <v>647</v>
      </c>
      <c r="L53" s="77" t="s">
        <v>658</v>
      </c>
      <c r="M53" s="77"/>
      <c r="N53" s="77"/>
      <c r="O53" s="77" t="s">
        <v>658</v>
      </c>
      <c r="P53" s="77" t="s">
        <v>658</v>
      </c>
      <c r="Q53" s="77"/>
      <c r="R53" s="88"/>
      <c r="S53" s="229"/>
      <c r="T53" s="222">
        <f t="shared" si="4"/>
        <v>0</v>
      </c>
      <c r="U53" s="89">
        <f t="shared" si="12"/>
        <v>2</v>
      </c>
      <c r="V53" s="89"/>
      <c r="W53" s="89"/>
      <c r="X53" s="89">
        <v>0</v>
      </c>
      <c r="Y53" s="77"/>
      <c r="Z53" s="91">
        <f t="shared" si="13"/>
        <v>0</v>
      </c>
      <c r="AA53" s="92">
        <f t="shared" si="11"/>
        <v>10</v>
      </c>
      <c r="AB53" s="93">
        <f t="shared" si="14"/>
        <v>0</v>
      </c>
      <c r="AC53" s="93">
        <f t="shared" si="15"/>
        <v>0</v>
      </c>
      <c r="AD53" s="93">
        <f t="shared" si="10"/>
        <v>0</v>
      </c>
      <c r="AE53" s="94" t="s">
        <v>116</v>
      </c>
      <c r="AF53" s="77"/>
    </row>
    <row r="54" spans="1:32" x14ac:dyDescent="0.25">
      <c r="A54" s="77">
        <v>45</v>
      </c>
      <c r="B54" s="77">
        <v>2</v>
      </c>
      <c r="C54" s="77" t="s">
        <v>216</v>
      </c>
      <c r="D54" s="77" t="s">
        <v>215</v>
      </c>
      <c r="E54" s="77" t="s">
        <v>203</v>
      </c>
      <c r="F54" s="77" t="s">
        <v>600</v>
      </c>
      <c r="G54" s="77"/>
      <c r="H54" s="77" t="s">
        <v>120</v>
      </c>
      <c r="I54" s="77" t="s">
        <v>215</v>
      </c>
      <c r="J54" s="77"/>
      <c r="K54" s="77" t="s">
        <v>647</v>
      </c>
      <c r="L54" s="77" t="s">
        <v>658</v>
      </c>
      <c r="M54" s="77"/>
      <c r="N54" s="77"/>
      <c r="O54" s="77" t="s">
        <v>658</v>
      </c>
      <c r="P54" s="77" t="s">
        <v>658</v>
      </c>
      <c r="Q54" s="77"/>
      <c r="R54" s="88"/>
      <c r="S54" s="229"/>
      <c r="T54" s="222">
        <f t="shared" si="4"/>
        <v>0</v>
      </c>
      <c r="U54" s="89">
        <f t="shared" si="12"/>
        <v>2</v>
      </c>
      <c r="V54" s="89"/>
      <c r="W54" s="89"/>
      <c r="X54" s="89">
        <v>0</v>
      </c>
      <c r="Y54" s="77"/>
      <c r="Z54" s="91">
        <f t="shared" si="13"/>
        <v>0</v>
      </c>
      <c r="AA54" s="92">
        <f t="shared" si="11"/>
        <v>10</v>
      </c>
      <c r="AB54" s="93">
        <f t="shared" si="14"/>
        <v>0</v>
      </c>
      <c r="AC54" s="93">
        <f t="shared" si="15"/>
        <v>0</v>
      </c>
      <c r="AD54" s="93">
        <f t="shared" si="10"/>
        <v>0</v>
      </c>
      <c r="AE54" s="94" t="s">
        <v>116</v>
      </c>
      <c r="AF54" s="77"/>
    </row>
    <row r="55" spans="1:32" x14ac:dyDescent="0.25">
      <c r="A55" s="77">
        <v>46</v>
      </c>
      <c r="B55" s="77">
        <v>2</v>
      </c>
      <c r="C55" s="77" t="s">
        <v>218</v>
      </c>
      <c r="D55" s="77" t="s">
        <v>217</v>
      </c>
      <c r="E55" s="77" t="s">
        <v>203</v>
      </c>
      <c r="F55" s="77" t="s">
        <v>600</v>
      </c>
      <c r="G55" s="77"/>
      <c r="H55" s="77" t="s">
        <v>120</v>
      </c>
      <c r="I55" s="77" t="s">
        <v>217</v>
      </c>
      <c r="J55" s="77"/>
      <c r="K55" s="77" t="s">
        <v>647</v>
      </c>
      <c r="L55" s="77" t="s">
        <v>658</v>
      </c>
      <c r="M55" s="77"/>
      <c r="N55" s="77"/>
      <c r="O55" s="77" t="s">
        <v>658</v>
      </c>
      <c r="P55" s="77" t="s">
        <v>658</v>
      </c>
      <c r="Q55" s="77"/>
      <c r="R55" s="88"/>
      <c r="S55" s="229"/>
      <c r="T55" s="222">
        <f t="shared" si="4"/>
        <v>0</v>
      </c>
      <c r="U55" s="89">
        <f t="shared" si="12"/>
        <v>2</v>
      </c>
      <c r="V55" s="89"/>
      <c r="W55" s="89"/>
      <c r="X55" s="89">
        <v>0</v>
      </c>
      <c r="Y55" s="77"/>
      <c r="Z55" s="91">
        <f t="shared" si="13"/>
        <v>0</v>
      </c>
      <c r="AA55" s="92">
        <f t="shared" si="11"/>
        <v>10</v>
      </c>
      <c r="AB55" s="93">
        <f t="shared" si="14"/>
        <v>0</v>
      </c>
      <c r="AC55" s="93">
        <f t="shared" si="15"/>
        <v>0</v>
      </c>
      <c r="AD55" s="93">
        <f t="shared" si="10"/>
        <v>0</v>
      </c>
      <c r="AE55" s="94" t="s">
        <v>116</v>
      </c>
      <c r="AF55" s="77"/>
    </row>
    <row r="56" spans="1:32" x14ac:dyDescent="0.25">
      <c r="A56" s="77">
        <v>47</v>
      </c>
      <c r="B56" s="77">
        <v>2</v>
      </c>
      <c r="C56" s="77" t="s">
        <v>221</v>
      </c>
      <c r="D56" s="77" t="s">
        <v>219</v>
      </c>
      <c r="E56" s="77" t="s">
        <v>220</v>
      </c>
      <c r="F56" s="77" t="s">
        <v>600</v>
      </c>
      <c r="G56" s="77"/>
      <c r="H56" s="77" t="s">
        <v>120</v>
      </c>
      <c r="I56" s="77" t="s">
        <v>219</v>
      </c>
      <c r="J56" s="77"/>
      <c r="K56" s="77" t="s">
        <v>647</v>
      </c>
      <c r="L56" s="77" t="s">
        <v>658</v>
      </c>
      <c r="M56" s="77"/>
      <c r="N56" s="77"/>
      <c r="O56" s="77" t="s">
        <v>658</v>
      </c>
      <c r="P56" s="77" t="s">
        <v>658</v>
      </c>
      <c r="Q56" s="77"/>
      <c r="R56" s="88"/>
      <c r="S56" s="229"/>
      <c r="T56" s="222">
        <f t="shared" si="4"/>
        <v>0</v>
      </c>
      <c r="U56" s="89">
        <f t="shared" si="12"/>
        <v>2</v>
      </c>
      <c r="V56" s="89"/>
      <c r="W56" s="89"/>
      <c r="X56" s="89">
        <v>0</v>
      </c>
      <c r="Y56" s="77"/>
      <c r="Z56" s="91">
        <f t="shared" si="13"/>
        <v>0</v>
      </c>
      <c r="AA56" s="92">
        <f t="shared" si="11"/>
        <v>10</v>
      </c>
      <c r="AB56" s="93">
        <f t="shared" si="14"/>
        <v>0</v>
      </c>
      <c r="AC56" s="93">
        <f t="shared" si="15"/>
        <v>0</v>
      </c>
      <c r="AD56" s="93">
        <f t="shared" si="10"/>
        <v>0</v>
      </c>
      <c r="AE56" s="94" t="s">
        <v>116</v>
      </c>
      <c r="AF56" s="77"/>
    </row>
    <row r="57" spans="1:32" x14ac:dyDescent="0.25">
      <c r="A57" s="77">
        <v>48</v>
      </c>
      <c r="B57" s="77">
        <v>2</v>
      </c>
      <c r="C57" s="77" t="s">
        <v>223</v>
      </c>
      <c r="D57" s="77" t="s">
        <v>222</v>
      </c>
      <c r="E57" s="77" t="s">
        <v>220</v>
      </c>
      <c r="F57" s="77" t="s">
        <v>600</v>
      </c>
      <c r="G57" s="77"/>
      <c r="H57" s="77" t="s">
        <v>120</v>
      </c>
      <c r="I57" s="77" t="s">
        <v>222</v>
      </c>
      <c r="J57" s="77"/>
      <c r="K57" s="77" t="s">
        <v>647</v>
      </c>
      <c r="L57" s="77" t="s">
        <v>658</v>
      </c>
      <c r="M57" s="77"/>
      <c r="N57" s="77"/>
      <c r="O57" s="77" t="s">
        <v>658</v>
      </c>
      <c r="P57" s="77" t="s">
        <v>658</v>
      </c>
      <c r="Q57" s="77"/>
      <c r="R57" s="88"/>
      <c r="S57" s="229"/>
      <c r="T57" s="222">
        <f t="shared" si="4"/>
        <v>0</v>
      </c>
      <c r="U57" s="89">
        <f t="shared" si="12"/>
        <v>2</v>
      </c>
      <c r="V57" s="89"/>
      <c r="W57" s="89"/>
      <c r="X57" s="89">
        <v>0</v>
      </c>
      <c r="Y57" s="77"/>
      <c r="Z57" s="91">
        <f t="shared" si="13"/>
        <v>0</v>
      </c>
      <c r="AA57" s="92">
        <f t="shared" si="11"/>
        <v>10</v>
      </c>
      <c r="AB57" s="93">
        <f t="shared" si="14"/>
        <v>0</v>
      </c>
      <c r="AC57" s="93">
        <f t="shared" si="15"/>
        <v>0</v>
      </c>
      <c r="AD57" s="93">
        <f t="shared" si="10"/>
        <v>0</v>
      </c>
      <c r="AE57" s="94" t="s">
        <v>116</v>
      </c>
      <c r="AF57" s="77"/>
    </row>
    <row r="58" spans="1:32" x14ac:dyDescent="0.25">
      <c r="A58" s="77">
        <v>49</v>
      </c>
      <c r="B58" s="77">
        <v>2</v>
      </c>
      <c r="C58" s="77" t="s">
        <v>572</v>
      </c>
      <c r="D58" s="77" t="s">
        <v>224</v>
      </c>
      <c r="E58" s="77" t="s">
        <v>225</v>
      </c>
      <c r="F58" s="77" t="s">
        <v>600</v>
      </c>
      <c r="G58" s="77"/>
      <c r="H58" s="77" t="s">
        <v>120</v>
      </c>
      <c r="I58" s="77" t="s">
        <v>224</v>
      </c>
      <c r="J58" s="77"/>
      <c r="K58" s="77" t="s">
        <v>647</v>
      </c>
      <c r="L58" s="77" t="s">
        <v>658</v>
      </c>
      <c r="M58" s="77"/>
      <c r="N58" s="77"/>
      <c r="O58" s="77" t="s">
        <v>658</v>
      </c>
      <c r="P58" s="77" t="s">
        <v>658</v>
      </c>
      <c r="Q58" s="77"/>
      <c r="R58" s="88"/>
      <c r="S58" s="229"/>
      <c r="T58" s="222">
        <f t="shared" si="4"/>
        <v>0</v>
      </c>
      <c r="U58" s="89">
        <f t="shared" si="12"/>
        <v>2</v>
      </c>
      <c r="V58" s="89"/>
      <c r="W58" s="89"/>
      <c r="X58" s="89">
        <v>0</v>
      </c>
      <c r="Y58" s="77"/>
      <c r="Z58" s="91">
        <f t="shared" si="13"/>
        <v>0</v>
      </c>
      <c r="AA58" s="92">
        <f t="shared" si="11"/>
        <v>10</v>
      </c>
      <c r="AB58" s="93">
        <f t="shared" si="14"/>
        <v>0</v>
      </c>
      <c r="AC58" s="93">
        <f t="shared" si="15"/>
        <v>0</v>
      </c>
      <c r="AD58" s="93">
        <f t="shared" si="10"/>
        <v>0</v>
      </c>
      <c r="AE58" s="94" t="s">
        <v>116</v>
      </c>
      <c r="AF58" s="77"/>
    </row>
    <row r="59" spans="1:32" x14ac:dyDescent="0.25">
      <c r="A59" s="77">
        <v>50</v>
      </c>
      <c r="B59" s="77">
        <v>1</v>
      </c>
      <c r="C59" s="77" t="s">
        <v>231</v>
      </c>
      <c r="D59" s="77" t="s">
        <v>695</v>
      </c>
      <c r="E59" s="77" t="s">
        <v>228</v>
      </c>
      <c r="F59" s="77"/>
      <c r="G59" s="77"/>
      <c r="H59" s="77" t="s">
        <v>229</v>
      </c>
      <c r="I59" s="77"/>
      <c r="J59" s="77"/>
      <c r="K59" s="77"/>
      <c r="L59" s="77">
        <v>1710898</v>
      </c>
      <c r="M59" s="77"/>
      <c r="N59" s="77"/>
      <c r="O59" s="129" t="s">
        <v>683</v>
      </c>
      <c r="P59" s="129" t="s">
        <v>770</v>
      </c>
      <c r="Q59" s="77"/>
      <c r="R59" s="88">
        <v>511</v>
      </c>
      <c r="S59" s="229"/>
      <c r="T59" s="222">
        <f t="shared" si="4"/>
        <v>511</v>
      </c>
      <c r="U59" s="89">
        <f t="shared" si="12"/>
        <v>1</v>
      </c>
      <c r="V59" s="89"/>
      <c r="W59" s="89"/>
      <c r="X59" s="89">
        <v>0</v>
      </c>
      <c r="Y59" s="77"/>
      <c r="Z59" s="91">
        <f t="shared" si="13"/>
        <v>511</v>
      </c>
      <c r="AA59" s="92">
        <f t="shared" si="11"/>
        <v>5</v>
      </c>
      <c r="AB59" s="93">
        <f t="shared" si="14"/>
        <v>261121</v>
      </c>
      <c r="AC59" s="93">
        <f t="shared" si="15"/>
        <v>2555</v>
      </c>
      <c r="AD59" s="93">
        <f t="shared" si="10"/>
        <v>0</v>
      </c>
      <c r="AE59" s="77" t="s">
        <v>230</v>
      </c>
      <c r="AF59" s="77"/>
    </row>
    <row r="60" spans="1:32" x14ac:dyDescent="0.25">
      <c r="A60" s="77">
        <v>51</v>
      </c>
      <c r="B60" s="77">
        <v>1</v>
      </c>
      <c r="C60" s="77" t="s">
        <v>234</v>
      </c>
      <c r="D60" s="77" t="s">
        <v>554</v>
      </c>
      <c r="E60" s="77" t="s">
        <v>573</v>
      </c>
      <c r="F60" s="77"/>
      <c r="G60" s="77"/>
      <c r="H60" s="77" t="s">
        <v>229</v>
      </c>
      <c r="I60" s="77"/>
      <c r="J60" s="77"/>
      <c r="K60" s="77"/>
      <c r="L60" s="77">
        <v>1710898</v>
      </c>
      <c r="M60" s="77"/>
      <c r="N60" s="77"/>
      <c r="O60" s="129" t="s">
        <v>684</v>
      </c>
      <c r="P60" s="129" t="s">
        <v>770</v>
      </c>
      <c r="Q60" s="77"/>
      <c r="R60" s="88">
        <v>553.5</v>
      </c>
      <c r="S60" s="229"/>
      <c r="T60" s="222">
        <f t="shared" si="4"/>
        <v>553.5</v>
      </c>
      <c r="U60" s="89">
        <f t="shared" si="12"/>
        <v>1</v>
      </c>
      <c r="V60" s="89"/>
      <c r="W60" s="89"/>
      <c r="X60" s="89">
        <v>0</v>
      </c>
      <c r="Y60" s="77">
        <v>1</v>
      </c>
      <c r="Z60" s="91">
        <f t="shared" si="13"/>
        <v>554.5</v>
      </c>
      <c r="AA60" s="92">
        <f t="shared" si="11"/>
        <v>6</v>
      </c>
      <c r="AB60" s="93">
        <f>(R60+S62)*(T60+Y60)</f>
        <v>659161.875</v>
      </c>
      <c r="AC60" s="93">
        <f>(R60+S62)*AA60</f>
        <v>7132.5</v>
      </c>
      <c r="AD60" s="93">
        <f t="shared" si="10"/>
        <v>0</v>
      </c>
      <c r="AE60" s="77" t="s">
        <v>230</v>
      </c>
      <c r="AF60" s="77"/>
    </row>
    <row r="61" spans="1:32" x14ac:dyDescent="0.25">
      <c r="A61" s="77">
        <v>52</v>
      </c>
      <c r="B61" s="77">
        <v>1</v>
      </c>
      <c r="C61" s="77" t="s">
        <v>237</v>
      </c>
      <c r="D61" s="77" t="s">
        <v>232</v>
      </c>
      <c r="E61" s="77" t="s">
        <v>233</v>
      </c>
      <c r="F61" s="77"/>
      <c r="G61" s="77"/>
      <c r="H61" s="77" t="s">
        <v>229</v>
      </c>
      <c r="I61" s="77"/>
      <c r="J61" s="77"/>
      <c r="K61" s="77"/>
      <c r="L61" s="77">
        <v>1710898</v>
      </c>
      <c r="M61" s="77"/>
      <c r="N61" s="77"/>
      <c r="O61" s="129" t="s">
        <v>692</v>
      </c>
      <c r="P61" s="138" t="s">
        <v>770</v>
      </c>
      <c r="Q61" s="77"/>
      <c r="R61" s="88">
        <v>257.25</v>
      </c>
      <c r="S61" s="229"/>
      <c r="T61" s="222">
        <f t="shared" si="4"/>
        <v>257.25</v>
      </c>
      <c r="U61" s="89">
        <f t="shared" si="12"/>
        <v>1</v>
      </c>
      <c r="V61" s="89"/>
      <c r="W61" s="89"/>
      <c r="X61" s="89">
        <v>0</v>
      </c>
      <c r="Y61" s="77">
        <v>1</v>
      </c>
      <c r="Z61" s="91">
        <f t="shared" si="13"/>
        <v>258.25</v>
      </c>
      <c r="AA61" s="92">
        <f t="shared" si="11"/>
        <v>6</v>
      </c>
      <c r="AB61" s="93">
        <f t="shared" ref="AB61:AB75" si="16">(R61+S61)*(T61+Y61)</f>
        <v>66434.8125</v>
      </c>
      <c r="AC61" s="93">
        <f>(R61+S61)*AA61</f>
        <v>1543.5</v>
      </c>
      <c r="AD61" s="93">
        <f t="shared" si="10"/>
        <v>0</v>
      </c>
      <c r="AE61" s="77" t="s">
        <v>230</v>
      </c>
      <c r="AF61" s="77"/>
    </row>
    <row r="62" spans="1:32" ht="30" x14ac:dyDescent="0.25">
      <c r="A62" s="77">
        <v>53</v>
      </c>
      <c r="B62" s="77">
        <v>1</v>
      </c>
      <c r="C62" s="77" t="s">
        <v>240</v>
      </c>
      <c r="D62" s="77" t="s">
        <v>235</v>
      </c>
      <c r="E62" s="77" t="s">
        <v>236</v>
      </c>
      <c r="F62" s="77"/>
      <c r="G62" s="77"/>
      <c r="H62" s="77" t="s">
        <v>363</v>
      </c>
      <c r="I62" s="77"/>
      <c r="J62" s="77"/>
      <c r="K62" s="77"/>
      <c r="L62" s="77">
        <v>1710886</v>
      </c>
      <c r="M62" s="77"/>
      <c r="N62" s="77"/>
      <c r="O62" s="129" t="s">
        <v>687</v>
      </c>
      <c r="P62" s="139" t="s">
        <v>814</v>
      </c>
      <c r="Q62" s="77"/>
      <c r="R62" s="88">
        <v>520</v>
      </c>
      <c r="S62" s="229">
        <v>635.25</v>
      </c>
      <c r="T62" s="222">
        <f t="shared" si="4"/>
        <v>520</v>
      </c>
      <c r="U62" s="89">
        <f t="shared" si="12"/>
        <v>1</v>
      </c>
      <c r="V62" s="89"/>
      <c r="W62" s="89"/>
      <c r="X62" s="89">
        <v>0</v>
      </c>
      <c r="Y62" s="77">
        <v>0</v>
      </c>
      <c r="Z62" s="91">
        <f t="shared" si="13"/>
        <v>520</v>
      </c>
      <c r="AA62" s="92">
        <f t="shared" si="11"/>
        <v>5</v>
      </c>
      <c r="AB62" s="93">
        <f t="shared" si="16"/>
        <v>600730</v>
      </c>
      <c r="AC62" s="93" t="e">
        <f>(R62+#REF!)*AA62</f>
        <v>#REF!</v>
      </c>
      <c r="AD62" s="93">
        <f t="shared" si="10"/>
        <v>0</v>
      </c>
      <c r="AE62" s="77" t="s">
        <v>230</v>
      </c>
      <c r="AF62" s="77"/>
    </row>
    <row r="63" spans="1:32" x14ac:dyDescent="0.25">
      <c r="A63" s="77">
        <v>54</v>
      </c>
      <c r="B63" s="77">
        <v>1</v>
      </c>
      <c r="C63" s="77" t="s">
        <v>243</v>
      </c>
      <c r="D63" s="77" t="s">
        <v>238</v>
      </c>
      <c r="E63" s="77" t="s">
        <v>239</v>
      </c>
      <c r="F63" s="77"/>
      <c r="G63" s="77"/>
      <c r="H63" s="77" t="s">
        <v>229</v>
      </c>
      <c r="I63" s="77"/>
      <c r="J63" s="77"/>
      <c r="K63" s="77"/>
      <c r="L63" s="77">
        <v>1710898</v>
      </c>
      <c r="M63" s="77"/>
      <c r="N63" s="77"/>
      <c r="O63" s="129" t="s">
        <v>685</v>
      </c>
      <c r="P63" s="138" t="s">
        <v>770</v>
      </c>
      <c r="Q63" s="77"/>
      <c r="R63" s="88">
        <v>237</v>
      </c>
      <c r="S63" s="229"/>
      <c r="T63" s="222">
        <f t="shared" si="4"/>
        <v>237</v>
      </c>
      <c r="U63" s="89">
        <f t="shared" si="12"/>
        <v>1</v>
      </c>
      <c r="V63" s="89"/>
      <c r="W63" s="89"/>
      <c r="X63" s="89">
        <v>0</v>
      </c>
      <c r="Y63" s="77">
        <v>4</v>
      </c>
      <c r="Z63" s="91">
        <f t="shared" si="13"/>
        <v>241</v>
      </c>
      <c r="AA63" s="92">
        <f t="shared" si="11"/>
        <v>9</v>
      </c>
      <c r="AB63" s="93">
        <f t="shared" si="16"/>
        <v>57117</v>
      </c>
      <c r="AC63" s="93">
        <f t="shared" ref="AC63:AC94" si="17">(R63+S63)*AA63</f>
        <v>2133</v>
      </c>
      <c r="AD63" s="93">
        <f t="shared" si="10"/>
        <v>0</v>
      </c>
      <c r="AE63" s="77" t="s">
        <v>230</v>
      </c>
      <c r="AF63" s="77"/>
    </row>
    <row r="64" spans="1:32" ht="30" x14ac:dyDescent="0.25">
      <c r="A64" s="94">
        <v>55</v>
      </c>
      <c r="B64" s="94">
        <v>2</v>
      </c>
      <c r="C64" s="94" t="s">
        <v>574</v>
      </c>
      <c r="D64" s="94" t="s">
        <v>241</v>
      </c>
      <c r="E64" s="94" t="s">
        <v>242</v>
      </c>
      <c r="F64" s="94"/>
      <c r="G64" s="94"/>
      <c r="H64" s="94" t="s">
        <v>773</v>
      </c>
      <c r="I64" s="94"/>
      <c r="J64" s="94"/>
      <c r="K64" s="94"/>
      <c r="L64" s="94"/>
      <c r="M64" s="94"/>
      <c r="N64" s="94"/>
      <c r="O64" s="94" t="s">
        <v>775</v>
      </c>
      <c r="P64" s="140" t="s">
        <v>776</v>
      </c>
      <c r="Q64" s="94"/>
      <c r="R64" s="133"/>
      <c r="S64" s="232"/>
      <c r="T64" s="222">
        <f t="shared" si="4"/>
        <v>0</v>
      </c>
      <c r="U64" s="134">
        <f t="shared" si="12"/>
        <v>2</v>
      </c>
      <c r="V64" s="134"/>
      <c r="W64" s="134">
        <v>3</v>
      </c>
      <c r="X64" s="134">
        <v>0</v>
      </c>
      <c r="Y64" s="94">
        <v>1</v>
      </c>
      <c r="Z64" s="135">
        <f t="shared" si="13"/>
        <v>1</v>
      </c>
      <c r="AA64" s="94">
        <f t="shared" si="11"/>
        <v>11</v>
      </c>
      <c r="AB64" s="133">
        <f t="shared" si="16"/>
        <v>0</v>
      </c>
      <c r="AC64" s="133">
        <f t="shared" si="17"/>
        <v>0</v>
      </c>
      <c r="AD64" s="133">
        <f t="shared" si="10"/>
        <v>0</v>
      </c>
      <c r="AE64" s="94" t="s">
        <v>116</v>
      </c>
      <c r="AF64" s="77"/>
    </row>
    <row r="65" spans="1:32" ht="30" x14ac:dyDescent="0.25">
      <c r="A65" s="79">
        <v>56</v>
      </c>
      <c r="B65" s="79">
        <v>1</v>
      </c>
      <c r="C65" s="79" t="s">
        <v>249</v>
      </c>
      <c r="D65" s="79" t="s">
        <v>244</v>
      </c>
      <c r="E65" s="79" t="s">
        <v>245</v>
      </c>
      <c r="F65" s="79"/>
      <c r="G65" s="79"/>
      <c r="H65" s="79" t="s">
        <v>229</v>
      </c>
      <c r="I65" s="79"/>
      <c r="J65" s="79"/>
      <c r="K65" s="79"/>
      <c r="L65" s="79">
        <v>1710898</v>
      </c>
      <c r="M65" s="79"/>
      <c r="N65" s="79"/>
      <c r="O65" s="79" t="s">
        <v>689</v>
      </c>
      <c r="P65" s="141" t="s">
        <v>796</v>
      </c>
      <c r="Q65" s="79"/>
      <c r="R65" s="98">
        <v>504.5</v>
      </c>
      <c r="S65" s="233"/>
      <c r="T65" s="222">
        <f t="shared" si="4"/>
        <v>504.5</v>
      </c>
      <c r="U65" s="99">
        <f t="shared" si="12"/>
        <v>1</v>
      </c>
      <c r="V65" s="99"/>
      <c r="W65" s="99"/>
      <c r="X65" s="99">
        <v>0</v>
      </c>
      <c r="Y65" s="79">
        <v>1</v>
      </c>
      <c r="Z65" s="101">
        <f t="shared" si="13"/>
        <v>505.5</v>
      </c>
      <c r="AA65" s="79">
        <f t="shared" si="11"/>
        <v>6</v>
      </c>
      <c r="AB65" s="98">
        <f t="shared" si="16"/>
        <v>255024.75</v>
      </c>
      <c r="AC65" s="98">
        <f t="shared" si="17"/>
        <v>3027</v>
      </c>
      <c r="AD65" s="98">
        <f t="shared" si="10"/>
        <v>0</v>
      </c>
      <c r="AE65" s="79" t="s">
        <v>230</v>
      </c>
      <c r="AF65" s="77"/>
    </row>
    <row r="66" spans="1:32" x14ac:dyDescent="0.25">
      <c r="A66" s="77">
        <v>57</v>
      </c>
      <c r="B66" s="77">
        <v>1</v>
      </c>
      <c r="C66" s="77" t="s">
        <v>254</v>
      </c>
      <c r="D66" s="77" t="s">
        <v>247</v>
      </c>
      <c r="E66" s="77" t="s">
        <v>248</v>
      </c>
      <c r="F66" s="77"/>
      <c r="G66" s="77"/>
      <c r="H66" s="77" t="s">
        <v>229</v>
      </c>
      <c r="I66" s="77"/>
      <c r="J66" s="77"/>
      <c r="K66" s="77"/>
      <c r="L66" s="77">
        <v>1710898</v>
      </c>
      <c r="M66" s="77"/>
      <c r="N66" s="77"/>
      <c r="O66" s="129" t="s">
        <v>684</v>
      </c>
      <c r="P66" s="138" t="s">
        <v>770</v>
      </c>
      <c r="Q66" s="77"/>
      <c r="R66" s="88">
        <v>271.5</v>
      </c>
      <c r="S66" s="229"/>
      <c r="T66" s="222">
        <f t="shared" si="4"/>
        <v>271.5</v>
      </c>
      <c r="U66" s="89">
        <f t="shared" si="12"/>
        <v>1</v>
      </c>
      <c r="V66" s="89"/>
      <c r="W66" s="89"/>
      <c r="X66" s="89">
        <v>0</v>
      </c>
      <c r="Y66" s="77">
        <v>1</v>
      </c>
      <c r="Z66" s="91">
        <f t="shared" si="13"/>
        <v>272.5</v>
      </c>
      <c r="AA66" s="92">
        <f t="shared" si="11"/>
        <v>6</v>
      </c>
      <c r="AB66" s="93">
        <f t="shared" si="16"/>
        <v>73983.75</v>
      </c>
      <c r="AC66" s="93">
        <f t="shared" si="17"/>
        <v>1629</v>
      </c>
      <c r="AD66" s="93">
        <f t="shared" si="10"/>
        <v>0</v>
      </c>
      <c r="AE66" s="77" t="s">
        <v>230</v>
      </c>
      <c r="AF66" s="77"/>
    </row>
    <row r="67" spans="1:32" x14ac:dyDescent="0.25">
      <c r="A67" s="77">
        <v>58</v>
      </c>
      <c r="B67" s="77">
        <v>1</v>
      </c>
      <c r="C67" s="77" t="s">
        <v>257</v>
      </c>
      <c r="D67" s="77" t="s">
        <v>250</v>
      </c>
      <c r="E67" s="77" t="s">
        <v>251</v>
      </c>
      <c r="F67" s="77"/>
      <c r="G67" s="77"/>
      <c r="H67" s="77" t="s">
        <v>229</v>
      </c>
      <c r="I67" s="77"/>
      <c r="J67" s="77"/>
      <c r="K67" s="77"/>
      <c r="L67" s="77">
        <v>1710898</v>
      </c>
      <c r="M67" s="77"/>
      <c r="N67" s="77"/>
      <c r="O67" s="129" t="s">
        <v>684</v>
      </c>
      <c r="P67" s="138" t="s">
        <v>770</v>
      </c>
      <c r="Q67" s="77"/>
      <c r="R67" s="88">
        <v>271.5</v>
      </c>
      <c r="S67" s="229">
        <v>1</v>
      </c>
      <c r="T67" s="222">
        <f t="shared" si="4"/>
        <v>271.5</v>
      </c>
      <c r="U67" s="89">
        <f t="shared" si="12"/>
        <v>1</v>
      </c>
      <c r="V67" s="89"/>
      <c r="W67" s="89"/>
      <c r="X67" s="89">
        <v>0</v>
      </c>
      <c r="Y67" s="77">
        <v>1</v>
      </c>
      <c r="Z67" s="91">
        <f t="shared" si="13"/>
        <v>272.5</v>
      </c>
      <c r="AA67" s="92">
        <f t="shared" si="11"/>
        <v>6</v>
      </c>
      <c r="AB67" s="93">
        <f t="shared" si="16"/>
        <v>74256.25</v>
      </c>
      <c r="AC67" s="93">
        <f t="shared" si="17"/>
        <v>1635</v>
      </c>
      <c r="AD67" s="93">
        <f t="shared" si="10"/>
        <v>0</v>
      </c>
      <c r="AE67" s="77" t="s">
        <v>230</v>
      </c>
      <c r="AF67" s="77"/>
    </row>
    <row r="68" spans="1:32" x14ac:dyDescent="0.25">
      <c r="A68" s="79">
        <v>59</v>
      </c>
      <c r="B68" s="79">
        <v>1</v>
      </c>
      <c r="C68" s="79" t="s">
        <v>261</v>
      </c>
      <c r="D68" s="79" t="s">
        <v>555</v>
      </c>
      <c r="E68" s="79" t="s">
        <v>852</v>
      </c>
      <c r="F68" s="79"/>
      <c r="G68" s="79"/>
      <c r="H68" s="79" t="s">
        <v>229</v>
      </c>
      <c r="I68" s="79"/>
      <c r="J68" s="79"/>
      <c r="K68" s="79"/>
      <c r="L68" s="79"/>
      <c r="M68" s="79"/>
      <c r="N68" s="79"/>
      <c r="O68" s="79"/>
      <c r="P68" s="141" t="s">
        <v>796</v>
      </c>
      <c r="Q68" s="79"/>
      <c r="R68" s="98"/>
      <c r="S68" s="233"/>
      <c r="T68" s="222">
        <f t="shared" si="4"/>
        <v>0</v>
      </c>
      <c r="U68" s="99">
        <f t="shared" si="12"/>
        <v>1</v>
      </c>
      <c r="V68" s="99"/>
      <c r="W68" s="99"/>
      <c r="X68" s="99">
        <v>0</v>
      </c>
      <c r="Y68" s="79"/>
      <c r="Z68" s="101">
        <f t="shared" si="13"/>
        <v>0</v>
      </c>
      <c r="AA68" s="79">
        <f t="shared" si="11"/>
        <v>5</v>
      </c>
      <c r="AB68" s="98">
        <f t="shared" si="16"/>
        <v>0</v>
      </c>
      <c r="AC68" s="98">
        <f t="shared" si="17"/>
        <v>0</v>
      </c>
      <c r="AD68" s="98">
        <f t="shared" si="10"/>
        <v>0</v>
      </c>
      <c r="AE68" s="79" t="s">
        <v>230</v>
      </c>
      <c r="AF68" s="77"/>
    </row>
    <row r="69" spans="1:32" ht="30" x14ac:dyDescent="0.25">
      <c r="A69" s="77">
        <v>60</v>
      </c>
      <c r="B69" s="77">
        <v>2</v>
      </c>
      <c r="C69" s="77" t="s">
        <v>575</v>
      </c>
      <c r="D69" s="77" t="s">
        <v>557</v>
      </c>
      <c r="E69" s="77" t="s">
        <v>256</v>
      </c>
      <c r="F69" s="77"/>
      <c r="G69" s="77"/>
      <c r="H69" s="77" t="s">
        <v>120</v>
      </c>
      <c r="I69" s="77"/>
      <c r="J69" s="77"/>
      <c r="K69" s="77"/>
      <c r="L69" s="77"/>
      <c r="M69" s="77"/>
      <c r="N69" s="77"/>
      <c r="O69" s="94" t="s">
        <v>784</v>
      </c>
      <c r="P69" s="140" t="s">
        <v>797</v>
      </c>
      <c r="Q69" s="77"/>
      <c r="R69" s="88"/>
      <c r="S69" s="229"/>
      <c r="T69" s="222">
        <f t="shared" si="4"/>
        <v>0</v>
      </c>
      <c r="U69" s="89">
        <f t="shared" si="12"/>
        <v>2</v>
      </c>
      <c r="V69" s="89"/>
      <c r="W69" s="89"/>
      <c r="X69" s="89">
        <v>0</v>
      </c>
      <c r="Y69" s="77">
        <v>1</v>
      </c>
      <c r="Z69" s="91">
        <f t="shared" si="13"/>
        <v>1</v>
      </c>
      <c r="AA69" s="92">
        <f t="shared" si="11"/>
        <v>11</v>
      </c>
      <c r="AB69" s="93">
        <f t="shared" si="16"/>
        <v>0</v>
      </c>
      <c r="AC69" s="93">
        <f t="shared" si="17"/>
        <v>0</v>
      </c>
      <c r="AD69" s="93">
        <f t="shared" si="10"/>
        <v>0</v>
      </c>
      <c r="AE69" s="94" t="s">
        <v>116</v>
      </c>
      <c r="AF69" s="77"/>
    </row>
    <row r="70" spans="1:32" x14ac:dyDescent="0.25">
      <c r="A70" s="77">
        <v>61</v>
      </c>
      <c r="B70" s="77">
        <v>2</v>
      </c>
      <c r="C70" s="77" t="s">
        <v>576</v>
      </c>
      <c r="D70" s="77" t="s">
        <v>258</v>
      </c>
      <c r="E70" s="77" t="s">
        <v>260</v>
      </c>
      <c r="F70" s="77"/>
      <c r="G70" s="77"/>
      <c r="H70" s="77" t="s">
        <v>229</v>
      </c>
      <c r="I70" s="77"/>
      <c r="J70" s="77"/>
      <c r="K70" s="77"/>
      <c r="L70" s="77"/>
      <c r="M70" s="77"/>
      <c r="N70" s="77"/>
      <c r="O70" s="77" t="s">
        <v>684</v>
      </c>
      <c r="P70" s="138" t="s">
        <v>770</v>
      </c>
      <c r="Q70" s="77"/>
      <c r="R70" s="88">
        <v>366.75</v>
      </c>
      <c r="S70" s="229"/>
      <c r="T70" s="222">
        <f t="shared" si="4"/>
        <v>733.5</v>
      </c>
      <c r="U70" s="89">
        <f t="shared" si="12"/>
        <v>2</v>
      </c>
      <c r="V70" s="89"/>
      <c r="W70" s="89"/>
      <c r="X70" s="89">
        <v>0</v>
      </c>
      <c r="Y70" s="77">
        <v>2</v>
      </c>
      <c r="Z70" s="91">
        <f t="shared" si="13"/>
        <v>735.5</v>
      </c>
      <c r="AA70" s="92">
        <f t="shared" si="11"/>
        <v>12</v>
      </c>
      <c r="AB70" s="93">
        <f t="shared" si="16"/>
        <v>269744.625</v>
      </c>
      <c r="AC70" s="93">
        <f t="shared" si="17"/>
        <v>4401</v>
      </c>
      <c r="AD70" s="93">
        <f t="shared" si="10"/>
        <v>0</v>
      </c>
      <c r="AE70" s="77" t="s">
        <v>230</v>
      </c>
      <c r="AF70" s="77"/>
    </row>
    <row r="71" spans="1:32" ht="30" x14ac:dyDescent="0.25">
      <c r="A71" s="77">
        <v>62</v>
      </c>
      <c r="B71" s="77">
        <v>2</v>
      </c>
      <c r="C71" s="77" t="s">
        <v>577</v>
      </c>
      <c r="D71" s="77" t="s">
        <v>255</v>
      </c>
      <c r="E71" s="77" t="s">
        <v>262</v>
      </c>
      <c r="F71" s="77"/>
      <c r="G71" s="77"/>
      <c r="H71" s="77" t="s">
        <v>120</v>
      </c>
      <c r="I71" s="77"/>
      <c r="J71" s="77"/>
      <c r="K71" s="77"/>
      <c r="L71" s="77"/>
      <c r="M71" s="77"/>
      <c r="N71" s="77"/>
      <c r="O71" s="94" t="s">
        <v>784</v>
      </c>
      <c r="P71" s="140" t="s">
        <v>797</v>
      </c>
      <c r="Q71" s="77"/>
      <c r="R71" s="88"/>
      <c r="S71" s="229"/>
      <c r="T71" s="222">
        <f t="shared" si="4"/>
        <v>0</v>
      </c>
      <c r="U71" s="89">
        <f t="shared" si="12"/>
        <v>2</v>
      </c>
      <c r="V71" s="89"/>
      <c r="W71" s="89"/>
      <c r="X71" s="89">
        <v>0</v>
      </c>
      <c r="Y71" s="77"/>
      <c r="Z71" s="91">
        <f t="shared" si="13"/>
        <v>0</v>
      </c>
      <c r="AA71" s="92">
        <f t="shared" ref="AA71:AA102" si="18">($C$5*B71)+U71+X71+Y71</f>
        <v>10</v>
      </c>
      <c r="AB71" s="93">
        <f t="shared" si="16"/>
        <v>0</v>
      </c>
      <c r="AC71" s="93">
        <f t="shared" si="17"/>
        <v>0</v>
      </c>
      <c r="AD71" s="93">
        <f t="shared" si="10"/>
        <v>0</v>
      </c>
      <c r="AE71" s="94" t="s">
        <v>116</v>
      </c>
      <c r="AF71" s="77"/>
    </row>
    <row r="72" spans="1:32" ht="30" x14ac:dyDescent="0.25">
      <c r="A72" s="77">
        <v>63</v>
      </c>
      <c r="B72" s="77">
        <v>3</v>
      </c>
      <c r="C72" s="77" t="s">
        <v>263</v>
      </c>
      <c r="D72" s="77" t="s">
        <v>264</v>
      </c>
      <c r="E72" s="78" t="s">
        <v>264</v>
      </c>
      <c r="F72" s="78"/>
      <c r="G72" s="78"/>
      <c r="H72" s="78" t="s">
        <v>229</v>
      </c>
      <c r="I72" s="78" t="s">
        <v>264</v>
      </c>
      <c r="J72" s="77"/>
      <c r="K72" s="77"/>
      <c r="L72" s="77">
        <v>1710898</v>
      </c>
      <c r="M72" s="77"/>
      <c r="N72" s="77"/>
      <c r="O72" s="77" t="s">
        <v>690</v>
      </c>
      <c r="P72" s="138" t="s">
        <v>770</v>
      </c>
      <c r="Q72" s="77"/>
      <c r="R72" s="88">
        <v>178</v>
      </c>
      <c r="S72" s="229"/>
      <c r="T72" s="222">
        <f t="shared" ref="T72:T127" si="19">B72*R72</f>
        <v>534</v>
      </c>
      <c r="U72" s="89">
        <f t="shared" ref="U72:U78" si="20">B72</f>
        <v>3</v>
      </c>
      <c r="V72" s="89"/>
      <c r="W72" s="89"/>
      <c r="X72" s="89">
        <v>0</v>
      </c>
      <c r="Y72" s="77">
        <v>1</v>
      </c>
      <c r="Z72" s="91">
        <f t="shared" si="13"/>
        <v>535</v>
      </c>
      <c r="AA72" s="92">
        <f t="shared" si="18"/>
        <v>16</v>
      </c>
      <c r="AB72" s="93">
        <f t="shared" si="16"/>
        <v>95230</v>
      </c>
      <c r="AC72" s="93">
        <f t="shared" si="17"/>
        <v>2848</v>
      </c>
      <c r="AD72" s="93">
        <f t="shared" si="10"/>
        <v>0</v>
      </c>
      <c r="AE72" s="77" t="s">
        <v>230</v>
      </c>
      <c r="AF72" s="77"/>
    </row>
    <row r="73" spans="1:32" ht="45" x14ac:dyDescent="0.25">
      <c r="A73" s="77">
        <v>64</v>
      </c>
      <c r="B73" s="77">
        <v>6</v>
      </c>
      <c r="C73" s="77" t="s">
        <v>265</v>
      </c>
      <c r="D73" s="77" t="s">
        <v>266</v>
      </c>
      <c r="E73" s="78" t="s">
        <v>266</v>
      </c>
      <c r="F73" s="78"/>
      <c r="G73" s="78"/>
      <c r="H73" s="78" t="s">
        <v>229</v>
      </c>
      <c r="I73" s="78" t="s">
        <v>266</v>
      </c>
      <c r="J73" s="77"/>
      <c r="K73" s="77"/>
      <c r="L73" s="77">
        <v>1710898</v>
      </c>
      <c r="M73" s="77"/>
      <c r="N73" s="77"/>
      <c r="O73" s="77" t="s">
        <v>684</v>
      </c>
      <c r="P73" s="138" t="s">
        <v>770</v>
      </c>
      <c r="Q73" s="77"/>
      <c r="R73" s="88">
        <v>95</v>
      </c>
      <c r="S73" s="229"/>
      <c r="T73" s="222">
        <f t="shared" si="19"/>
        <v>570</v>
      </c>
      <c r="U73" s="89">
        <f t="shared" si="20"/>
        <v>6</v>
      </c>
      <c r="V73" s="89"/>
      <c r="W73" s="89"/>
      <c r="X73" s="89">
        <v>0</v>
      </c>
      <c r="Y73" s="77">
        <v>1</v>
      </c>
      <c r="Z73" s="91">
        <f t="shared" si="13"/>
        <v>571</v>
      </c>
      <c r="AA73" s="92">
        <f t="shared" si="18"/>
        <v>31</v>
      </c>
      <c r="AB73" s="93">
        <f t="shared" si="16"/>
        <v>54245</v>
      </c>
      <c r="AC73" s="93">
        <f t="shared" si="17"/>
        <v>2945</v>
      </c>
      <c r="AD73" s="93">
        <f t="shared" si="10"/>
        <v>0</v>
      </c>
      <c r="AE73" s="77" t="s">
        <v>230</v>
      </c>
      <c r="AF73" s="77"/>
    </row>
    <row r="74" spans="1:32" ht="45" x14ac:dyDescent="0.25">
      <c r="A74" s="77">
        <v>65</v>
      </c>
      <c r="B74" s="77">
        <v>2</v>
      </c>
      <c r="C74" s="77" t="s">
        <v>267</v>
      </c>
      <c r="D74" s="77" t="s">
        <v>268</v>
      </c>
      <c r="E74" s="78" t="s">
        <v>268</v>
      </c>
      <c r="F74" s="78"/>
      <c r="G74" s="78"/>
      <c r="H74" s="78" t="s">
        <v>229</v>
      </c>
      <c r="I74" s="78" t="s">
        <v>268</v>
      </c>
      <c r="J74" s="77"/>
      <c r="K74" s="77"/>
      <c r="L74" s="77">
        <v>1710898</v>
      </c>
      <c r="M74" s="77"/>
      <c r="N74" s="77"/>
      <c r="O74" s="77" t="s">
        <v>691</v>
      </c>
      <c r="P74" s="138" t="s">
        <v>770</v>
      </c>
      <c r="Q74" s="77"/>
      <c r="R74" s="88">
        <v>177</v>
      </c>
      <c r="S74" s="229"/>
      <c r="T74" s="222">
        <f t="shared" si="19"/>
        <v>354</v>
      </c>
      <c r="U74" s="89">
        <f t="shared" si="20"/>
        <v>2</v>
      </c>
      <c r="V74" s="89"/>
      <c r="W74" s="89"/>
      <c r="X74" s="89">
        <v>0</v>
      </c>
      <c r="Y74" s="77">
        <v>1</v>
      </c>
      <c r="Z74" s="91">
        <f t="shared" ref="Z74:Z105" si="21">T74+Y74</f>
        <v>355</v>
      </c>
      <c r="AA74" s="92">
        <f t="shared" si="18"/>
        <v>11</v>
      </c>
      <c r="AB74" s="93">
        <f t="shared" si="16"/>
        <v>62835</v>
      </c>
      <c r="AC74" s="93">
        <f t="shared" si="17"/>
        <v>1947</v>
      </c>
      <c r="AD74" s="93">
        <f t="shared" si="10"/>
        <v>0</v>
      </c>
      <c r="AE74" s="77" t="s">
        <v>230</v>
      </c>
      <c r="AF74" s="77"/>
    </row>
    <row r="75" spans="1:32" ht="30" x14ac:dyDescent="0.25">
      <c r="A75" s="77">
        <v>66</v>
      </c>
      <c r="B75" s="77">
        <v>1</v>
      </c>
      <c r="C75" s="77" t="s">
        <v>269</v>
      </c>
      <c r="D75" s="77" t="s">
        <v>270</v>
      </c>
      <c r="E75" s="78" t="s">
        <v>836</v>
      </c>
      <c r="F75" s="78"/>
      <c r="G75" s="78"/>
      <c r="H75" s="78" t="s">
        <v>272</v>
      </c>
      <c r="I75" s="78">
        <v>266628</v>
      </c>
      <c r="J75" s="77"/>
      <c r="K75" s="77"/>
      <c r="L75" s="77"/>
      <c r="M75" s="77"/>
      <c r="N75" s="77"/>
      <c r="O75" s="77"/>
      <c r="P75" s="138" t="s">
        <v>798</v>
      </c>
      <c r="Q75" s="77"/>
      <c r="R75" s="88"/>
      <c r="S75" s="229"/>
      <c r="T75" s="222">
        <f t="shared" si="19"/>
        <v>0</v>
      </c>
      <c r="U75" s="89">
        <f t="shared" si="20"/>
        <v>1</v>
      </c>
      <c r="V75" s="89"/>
      <c r="W75" s="89"/>
      <c r="X75" s="89">
        <v>0</v>
      </c>
      <c r="Y75" s="77"/>
      <c r="Z75" s="91">
        <f t="shared" si="21"/>
        <v>0</v>
      </c>
      <c r="AA75" s="92">
        <f t="shared" si="18"/>
        <v>5</v>
      </c>
      <c r="AB75" s="93">
        <f t="shared" si="16"/>
        <v>0</v>
      </c>
      <c r="AC75" s="93">
        <f t="shared" si="17"/>
        <v>0</v>
      </c>
      <c r="AD75" s="93">
        <f t="shared" ref="AD75:AD127" si="22">W75*(R75+S75)</f>
        <v>0</v>
      </c>
      <c r="AE75" s="77" t="s">
        <v>273</v>
      </c>
      <c r="AF75" s="77"/>
    </row>
    <row r="76" spans="1:32" ht="30" x14ac:dyDescent="0.25">
      <c r="A76" s="77">
        <v>67</v>
      </c>
      <c r="B76" s="77">
        <v>1</v>
      </c>
      <c r="C76" s="77" t="s">
        <v>274</v>
      </c>
      <c r="D76" s="77" t="s">
        <v>275</v>
      </c>
      <c r="E76" s="78" t="s">
        <v>276</v>
      </c>
      <c r="F76" s="78"/>
      <c r="G76" s="78"/>
      <c r="H76" s="78" t="s">
        <v>277</v>
      </c>
      <c r="I76" s="78" t="s">
        <v>278</v>
      </c>
      <c r="J76" s="77"/>
      <c r="K76" s="77"/>
      <c r="L76" s="77"/>
      <c r="M76" s="77"/>
      <c r="N76" s="77"/>
      <c r="O76" s="129" t="s">
        <v>783</v>
      </c>
      <c r="P76" s="140" t="s">
        <v>799</v>
      </c>
      <c r="Q76" s="77"/>
      <c r="R76" s="88"/>
      <c r="S76" s="229"/>
      <c r="T76" s="222">
        <f t="shared" si="19"/>
        <v>0</v>
      </c>
      <c r="U76" s="89">
        <f t="shared" si="20"/>
        <v>1</v>
      </c>
      <c r="V76" s="89"/>
      <c r="W76" s="89"/>
      <c r="X76" s="89">
        <v>0</v>
      </c>
      <c r="Y76" s="77"/>
      <c r="Z76" s="91">
        <f t="shared" si="21"/>
        <v>0</v>
      </c>
      <c r="AA76" s="92">
        <f t="shared" si="18"/>
        <v>5</v>
      </c>
      <c r="AB76" s="93">
        <f t="shared" ref="AB76:AB104" si="23">(R76+S76)*T76</f>
        <v>0</v>
      </c>
      <c r="AC76" s="93">
        <f t="shared" si="17"/>
        <v>0</v>
      </c>
      <c r="AD76" s="93">
        <f t="shared" si="22"/>
        <v>0</v>
      </c>
      <c r="AE76" s="77" t="s">
        <v>273</v>
      </c>
      <c r="AF76" s="77"/>
    </row>
    <row r="77" spans="1:32" ht="30" x14ac:dyDescent="0.25">
      <c r="A77" s="77">
        <v>68</v>
      </c>
      <c r="B77" s="77">
        <v>1</v>
      </c>
      <c r="C77" s="77" t="s">
        <v>279</v>
      </c>
      <c r="D77" s="77" t="s">
        <v>280</v>
      </c>
      <c r="E77" s="78" t="s">
        <v>281</v>
      </c>
      <c r="F77" s="78"/>
      <c r="G77" s="78"/>
      <c r="H77" s="78" t="s">
        <v>272</v>
      </c>
      <c r="I77" s="78">
        <v>221024</v>
      </c>
      <c r="J77" s="77"/>
      <c r="K77" s="77"/>
      <c r="L77" s="77"/>
      <c r="M77" s="77"/>
      <c r="N77" s="77"/>
      <c r="O77" s="136" t="s">
        <v>786</v>
      </c>
      <c r="P77" s="138" t="s">
        <v>800</v>
      </c>
      <c r="Q77" s="77"/>
      <c r="R77" s="88"/>
      <c r="S77" s="229"/>
      <c r="T77" s="222">
        <f t="shared" si="19"/>
        <v>0</v>
      </c>
      <c r="U77" s="89">
        <f t="shared" si="20"/>
        <v>1</v>
      </c>
      <c r="V77" s="89"/>
      <c r="W77" s="89"/>
      <c r="X77" s="89">
        <v>0</v>
      </c>
      <c r="Y77" s="77"/>
      <c r="Z77" s="91">
        <f t="shared" si="21"/>
        <v>0</v>
      </c>
      <c r="AA77" s="92">
        <f t="shared" si="18"/>
        <v>5</v>
      </c>
      <c r="AB77" s="93">
        <f t="shared" si="23"/>
        <v>0</v>
      </c>
      <c r="AC77" s="93">
        <f t="shared" si="17"/>
        <v>0</v>
      </c>
      <c r="AD77" s="93">
        <f t="shared" si="22"/>
        <v>0</v>
      </c>
      <c r="AE77" s="77" t="s">
        <v>273</v>
      </c>
      <c r="AF77" s="77"/>
    </row>
    <row r="78" spans="1:32" ht="30" x14ac:dyDescent="0.25">
      <c r="A78" s="77">
        <v>69</v>
      </c>
      <c r="B78" s="77">
        <v>1</v>
      </c>
      <c r="C78" s="77" t="s">
        <v>282</v>
      </c>
      <c r="D78" s="77" t="s">
        <v>283</v>
      </c>
      <c r="E78" s="78" t="s">
        <v>284</v>
      </c>
      <c r="F78" s="78" t="s">
        <v>285</v>
      </c>
      <c r="G78" s="78" t="s">
        <v>286</v>
      </c>
      <c r="H78" s="78" t="s">
        <v>287</v>
      </c>
      <c r="I78" s="78" t="s">
        <v>288</v>
      </c>
      <c r="J78" s="77"/>
      <c r="K78" s="77"/>
      <c r="L78" s="77"/>
      <c r="M78" s="77"/>
      <c r="N78" s="77"/>
      <c r="O78" s="96" t="s">
        <v>662</v>
      </c>
      <c r="P78" s="142" t="s">
        <v>801</v>
      </c>
      <c r="Q78" s="77"/>
      <c r="R78" s="88">
        <v>3.7</v>
      </c>
      <c r="S78" s="229"/>
      <c r="T78" s="222">
        <f t="shared" si="19"/>
        <v>3.7</v>
      </c>
      <c r="U78" s="89">
        <f t="shared" si="20"/>
        <v>1</v>
      </c>
      <c r="V78" s="89"/>
      <c r="W78" s="89">
        <v>1</v>
      </c>
      <c r="X78" s="89">
        <v>0</v>
      </c>
      <c r="Y78" s="77"/>
      <c r="Z78" s="91">
        <f t="shared" si="21"/>
        <v>3.7</v>
      </c>
      <c r="AA78" s="92">
        <f t="shared" si="18"/>
        <v>5</v>
      </c>
      <c r="AB78" s="93">
        <f t="shared" si="23"/>
        <v>13.690000000000001</v>
      </c>
      <c r="AC78" s="93">
        <f t="shared" si="17"/>
        <v>18.5</v>
      </c>
      <c r="AD78" s="93">
        <f t="shared" si="22"/>
        <v>3.7</v>
      </c>
      <c r="AE78" s="94" t="s">
        <v>116</v>
      </c>
      <c r="AF78" s="77" t="s">
        <v>651</v>
      </c>
    </row>
    <row r="79" spans="1:32" ht="30" x14ac:dyDescent="0.25">
      <c r="A79" s="77">
        <v>70</v>
      </c>
      <c r="B79" s="77">
        <v>1</v>
      </c>
      <c r="C79" s="77" t="s">
        <v>289</v>
      </c>
      <c r="D79" s="77" t="s">
        <v>290</v>
      </c>
      <c r="E79" s="78" t="s">
        <v>291</v>
      </c>
      <c r="F79" s="78" t="s">
        <v>601</v>
      </c>
      <c r="G79" s="78"/>
      <c r="H79" s="78" t="s">
        <v>120</v>
      </c>
      <c r="I79" s="78" t="s">
        <v>290</v>
      </c>
      <c r="J79" s="77"/>
      <c r="K79" s="77" t="s">
        <v>608</v>
      </c>
      <c r="L79" s="96" t="s">
        <v>618</v>
      </c>
      <c r="M79" s="77"/>
      <c r="N79" s="96" t="s">
        <v>735</v>
      </c>
      <c r="O79" s="96" t="s">
        <v>677</v>
      </c>
      <c r="P79" s="142" t="s">
        <v>729</v>
      </c>
      <c r="Q79" s="77" t="s">
        <v>630</v>
      </c>
      <c r="R79" s="88">
        <v>56</v>
      </c>
      <c r="S79" s="229"/>
      <c r="T79" s="222">
        <f t="shared" si="19"/>
        <v>56</v>
      </c>
      <c r="U79" s="90">
        <v>1</v>
      </c>
      <c r="V79" s="90"/>
      <c r="W79" s="90">
        <v>1</v>
      </c>
      <c r="X79" s="89">
        <v>0</v>
      </c>
      <c r="Y79" s="77">
        <v>4</v>
      </c>
      <c r="Z79" s="91">
        <f t="shared" si="21"/>
        <v>60</v>
      </c>
      <c r="AA79" s="92">
        <f t="shared" si="18"/>
        <v>9</v>
      </c>
      <c r="AB79" s="93">
        <f t="shared" si="23"/>
        <v>3136</v>
      </c>
      <c r="AC79" s="93">
        <f t="shared" si="17"/>
        <v>504</v>
      </c>
      <c r="AD79" s="93">
        <f>W79*(R79)</f>
        <v>56</v>
      </c>
      <c r="AE79" s="94" t="s">
        <v>116</v>
      </c>
      <c r="AF79" s="77"/>
    </row>
    <row r="80" spans="1:32" ht="45" x14ac:dyDescent="0.25">
      <c r="A80" s="77">
        <v>71</v>
      </c>
      <c r="B80" s="77">
        <v>1</v>
      </c>
      <c r="C80" s="77" t="s">
        <v>292</v>
      </c>
      <c r="D80" s="77" t="s">
        <v>293</v>
      </c>
      <c r="E80" s="78" t="s">
        <v>294</v>
      </c>
      <c r="F80" s="78" t="s">
        <v>601</v>
      </c>
      <c r="G80" s="78"/>
      <c r="H80" s="78" t="s">
        <v>120</v>
      </c>
      <c r="I80" s="78" t="s">
        <v>293</v>
      </c>
      <c r="J80" s="77"/>
      <c r="K80" s="77" t="s">
        <v>636</v>
      </c>
      <c r="L80" s="96" t="s">
        <v>619</v>
      </c>
      <c r="M80" s="97" t="s">
        <v>674</v>
      </c>
      <c r="N80" s="97" t="s">
        <v>736</v>
      </c>
      <c r="O80" s="97" t="s">
        <v>728</v>
      </c>
      <c r="P80" s="142" t="s">
        <v>802</v>
      </c>
      <c r="Q80" s="77" t="s">
        <v>641</v>
      </c>
      <c r="R80" s="88">
        <v>67.86</v>
      </c>
      <c r="S80" s="229">
        <v>143.35</v>
      </c>
      <c r="T80" s="222">
        <f t="shared" si="19"/>
        <v>67.86</v>
      </c>
      <c r="U80" s="90">
        <v>1</v>
      </c>
      <c r="V80" s="90"/>
      <c r="W80" s="90">
        <v>0</v>
      </c>
      <c r="X80" s="89">
        <v>1</v>
      </c>
      <c r="Y80" s="77">
        <v>4</v>
      </c>
      <c r="Z80" s="91">
        <f t="shared" si="21"/>
        <v>71.86</v>
      </c>
      <c r="AA80" s="92">
        <f t="shared" si="18"/>
        <v>10</v>
      </c>
      <c r="AB80" s="93">
        <f t="shared" si="23"/>
        <v>14332.710599999999</v>
      </c>
      <c r="AC80" s="93">
        <f t="shared" si="17"/>
        <v>2112.1</v>
      </c>
      <c r="AD80" s="93">
        <f t="shared" si="22"/>
        <v>0</v>
      </c>
      <c r="AE80" s="94" t="s">
        <v>116</v>
      </c>
      <c r="AF80" s="77" t="s">
        <v>638</v>
      </c>
    </row>
    <row r="81" spans="1:32" ht="45" x14ac:dyDescent="0.25">
      <c r="A81" s="77">
        <v>72</v>
      </c>
      <c r="B81" s="77">
        <v>1</v>
      </c>
      <c r="C81" s="77" t="s">
        <v>295</v>
      </c>
      <c r="D81" s="77" t="s">
        <v>607</v>
      </c>
      <c r="E81" s="78" t="s">
        <v>297</v>
      </c>
      <c r="F81" s="78" t="s">
        <v>601</v>
      </c>
      <c r="G81" s="78"/>
      <c r="H81" s="78" t="s">
        <v>120</v>
      </c>
      <c r="I81" s="78" t="s">
        <v>607</v>
      </c>
      <c r="J81" s="77"/>
      <c r="K81" s="77" t="s">
        <v>637</v>
      </c>
      <c r="L81" s="97" t="s">
        <v>621</v>
      </c>
      <c r="M81" s="97" t="s">
        <v>675</v>
      </c>
      <c r="N81" s="97" t="s">
        <v>736</v>
      </c>
      <c r="O81" s="97" t="s">
        <v>730</v>
      </c>
      <c r="P81" s="130" t="s">
        <v>791</v>
      </c>
      <c r="Q81" s="77" t="s">
        <v>641</v>
      </c>
      <c r="R81" s="88">
        <v>215</v>
      </c>
      <c r="S81" s="229">
        <f>626.15+146.75</f>
        <v>772.9</v>
      </c>
      <c r="T81" s="222">
        <f t="shared" si="19"/>
        <v>215</v>
      </c>
      <c r="U81" s="90">
        <v>1</v>
      </c>
      <c r="V81" s="90"/>
      <c r="W81" s="90">
        <v>0</v>
      </c>
      <c r="X81" s="89">
        <v>2</v>
      </c>
      <c r="Y81" s="77">
        <v>6</v>
      </c>
      <c r="Z81" s="91">
        <f t="shared" si="21"/>
        <v>221</v>
      </c>
      <c r="AA81" s="92">
        <f t="shared" si="18"/>
        <v>13</v>
      </c>
      <c r="AB81" s="93">
        <f t="shared" si="23"/>
        <v>212398.5</v>
      </c>
      <c r="AC81" s="93">
        <f t="shared" si="17"/>
        <v>12842.699999999999</v>
      </c>
      <c r="AD81" s="93">
        <f t="shared" si="22"/>
        <v>0</v>
      </c>
      <c r="AE81" s="94" t="s">
        <v>116</v>
      </c>
      <c r="AF81" s="77" t="s">
        <v>638</v>
      </c>
    </row>
    <row r="82" spans="1:32" ht="30" x14ac:dyDescent="0.25">
      <c r="A82" s="77">
        <v>73</v>
      </c>
      <c r="B82" s="77">
        <v>1</v>
      </c>
      <c r="C82" s="77" t="s">
        <v>298</v>
      </c>
      <c r="D82" s="77" t="s">
        <v>299</v>
      </c>
      <c r="E82" s="78" t="s">
        <v>300</v>
      </c>
      <c r="F82" s="78" t="s">
        <v>601</v>
      </c>
      <c r="G82" s="78"/>
      <c r="H82" s="78" t="s">
        <v>120</v>
      </c>
      <c r="I82" s="78" t="s">
        <v>299</v>
      </c>
      <c r="J82" s="77"/>
      <c r="K82" s="77" t="s">
        <v>761</v>
      </c>
      <c r="L82" s="77" t="s">
        <v>762</v>
      </c>
      <c r="M82" s="77"/>
      <c r="N82" s="77"/>
      <c r="O82" s="94" t="s">
        <v>790</v>
      </c>
      <c r="P82" s="140" t="s">
        <v>803</v>
      </c>
      <c r="Q82" s="77"/>
      <c r="R82" s="88"/>
      <c r="S82" s="229"/>
      <c r="T82" s="222">
        <f t="shared" si="19"/>
        <v>0</v>
      </c>
      <c r="U82" s="90">
        <v>1</v>
      </c>
      <c r="V82" s="90"/>
      <c r="W82" s="90"/>
      <c r="X82" s="89">
        <v>2</v>
      </c>
      <c r="Y82" s="77">
        <v>2</v>
      </c>
      <c r="Z82" s="91">
        <f t="shared" si="21"/>
        <v>2</v>
      </c>
      <c r="AA82" s="92">
        <f t="shared" si="18"/>
        <v>9</v>
      </c>
      <c r="AB82" s="93">
        <f t="shared" si="23"/>
        <v>0</v>
      </c>
      <c r="AC82" s="93">
        <f t="shared" si="17"/>
        <v>0</v>
      </c>
      <c r="AD82" s="93">
        <f t="shared" si="22"/>
        <v>0</v>
      </c>
      <c r="AE82" s="94" t="s">
        <v>116</v>
      </c>
      <c r="AF82" s="77"/>
    </row>
    <row r="83" spans="1:32" ht="30" x14ac:dyDescent="0.25">
      <c r="A83" s="77">
        <v>74</v>
      </c>
      <c r="B83" s="77">
        <v>1</v>
      </c>
      <c r="C83" s="77" t="s">
        <v>301</v>
      </c>
      <c r="D83" s="77" t="s">
        <v>302</v>
      </c>
      <c r="E83" s="78" t="s">
        <v>303</v>
      </c>
      <c r="F83" s="78" t="s">
        <v>601</v>
      </c>
      <c r="G83" s="78"/>
      <c r="H83" s="78" t="s">
        <v>120</v>
      </c>
      <c r="I83" s="78" t="s">
        <v>293</v>
      </c>
      <c r="J83" s="77"/>
      <c r="K83" s="77"/>
      <c r="L83" s="77"/>
      <c r="M83" s="77"/>
      <c r="N83" s="77"/>
      <c r="O83" s="94" t="s">
        <v>789</v>
      </c>
      <c r="P83" s="140" t="s">
        <v>665</v>
      </c>
      <c r="Q83" s="77"/>
      <c r="R83" s="88"/>
      <c r="S83" s="229"/>
      <c r="T83" s="222">
        <f t="shared" si="19"/>
        <v>0</v>
      </c>
      <c r="U83" s="90">
        <v>1</v>
      </c>
      <c r="V83" s="90"/>
      <c r="W83" s="90"/>
      <c r="X83" s="89">
        <v>1</v>
      </c>
      <c r="Y83" s="77">
        <v>5</v>
      </c>
      <c r="Z83" s="91">
        <f t="shared" si="21"/>
        <v>5</v>
      </c>
      <c r="AA83" s="92">
        <f t="shared" si="18"/>
        <v>11</v>
      </c>
      <c r="AB83" s="93">
        <f t="shared" si="23"/>
        <v>0</v>
      </c>
      <c r="AC83" s="93">
        <f t="shared" si="17"/>
        <v>0</v>
      </c>
      <c r="AD83" s="93">
        <f t="shared" si="22"/>
        <v>0</v>
      </c>
      <c r="AE83" s="94" t="s">
        <v>116</v>
      </c>
      <c r="AF83" s="77"/>
    </row>
    <row r="84" spans="1:32" ht="30" x14ac:dyDescent="0.25">
      <c r="A84" s="77">
        <v>75</v>
      </c>
      <c r="B84" s="77">
        <v>1</v>
      </c>
      <c r="C84" s="77" t="s">
        <v>305</v>
      </c>
      <c r="D84" s="77" t="s">
        <v>306</v>
      </c>
      <c r="E84" s="78" t="s">
        <v>307</v>
      </c>
      <c r="F84" s="78"/>
      <c r="G84" s="78"/>
      <c r="H84" s="78" t="s">
        <v>308</v>
      </c>
      <c r="I84" s="78" t="s">
        <v>306</v>
      </c>
      <c r="J84" s="77"/>
      <c r="K84" s="77" t="s">
        <v>654</v>
      </c>
      <c r="L84" s="96" t="s">
        <v>682</v>
      </c>
      <c r="M84" s="77"/>
      <c r="N84" s="77"/>
      <c r="O84" s="129" t="s">
        <v>782</v>
      </c>
      <c r="P84" s="142" t="s">
        <v>781</v>
      </c>
      <c r="Q84" s="77"/>
      <c r="R84" s="88">
        <v>299</v>
      </c>
      <c r="S84" s="229"/>
      <c r="T84" s="222">
        <f t="shared" si="19"/>
        <v>299</v>
      </c>
      <c r="U84" s="90">
        <v>1</v>
      </c>
      <c r="V84" s="90"/>
      <c r="W84" s="90"/>
      <c r="X84" s="89">
        <v>0</v>
      </c>
      <c r="Y84" s="77">
        <v>2</v>
      </c>
      <c r="Z84" s="91">
        <f t="shared" si="21"/>
        <v>301</v>
      </c>
      <c r="AA84" s="92">
        <f t="shared" si="18"/>
        <v>7</v>
      </c>
      <c r="AB84" s="93">
        <f t="shared" si="23"/>
        <v>89401</v>
      </c>
      <c r="AC84" s="93">
        <f t="shared" si="17"/>
        <v>2093</v>
      </c>
      <c r="AD84" s="93">
        <f t="shared" si="22"/>
        <v>0</v>
      </c>
      <c r="AE84" s="94" t="s">
        <v>116</v>
      </c>
      <c r="AF84" s="77"/>
    </row>
    <row r="85" spans="1:32" ht="30" x14ac:dyDescent="0.25">
      <c r="A85" s="77">
        <v>76</v>
      </c>
      <c r="B85" s="77">
        <v>1</v>
      </c>
      <c r="C85" s="77" t="s">
        <v>578</v>
      </c>
      <c r="D85" s="77" t="s">
        <v>579</v>
      </c>
      <c r="E85" s="78" t="s">
        <v>580</v>
      </c>
      <c r="F85" s="78" t="s">
        <v>285</v>
      </c>
      <c r="G85" s="78" t="s">
        <v>603</v>
      </c>
      <c r="H85" s="78" t="s">
        <v>581</v>
      </c>
      <c r="I85" s="78" t="s">
        <v>579</v>
      </c>
      <c r="J85" s="77"/>
      <c r="K85" s="77"/>
      <c r="L85" s="77"/>
      <c r="M85" s="77"/>
      <c r="N85" s="77"/>
      <c r="O85" s="97" t="s">
        <v>731</v>
      </c>
      <c r="P85" s="142" t="s">
        <v>788</v>
      </c>
      <c r="Q85" s="77"/>
      <c r="R85" s="88">
        <v>2.48</v>
      </c>
      <c r="S85" s="229"/>
      <c r="T85" s="222">
        <f t="shared" si="19"/>
        <v>2.48</v>
      </c>
      <c r="U85" s="90">
        <v>1</v>
      </c>
      <c r="V85" s="90"/>
      <c r="W85" s="90">
        <v>1</v>
      </c>
      <c r="X85" s="89">
        <v>0</v>
      </c>
      <c r="Y85" s="77"/>
      <c r="Z85" s="91">
        <f t="shared" si="21"/>
        <v>2.48</v>
      </c>
      <c r="AA85" s="92">
        <f t="shared" si="18"/>
        <v>5</v>
      </c>
      <c r="AB85" s="93">
        <f t="shared" si="23"/>
        <v>6.1504000000000003</v>
      </c>
      <c r="AC85" s="93">
        <f t="shared" si="17"/>
        <v>12.4</v>
      </c>
      <c r="AD85" s="93">
        <f t="shared" si="22"/>
        <v>2.48</v>
      </c>
      <c r="AE85" s="94" t="s">
        <v>116</v>
      </c>
      <c r="AF85" s="77"/>
    </row>
    <row r="86" spans="1:32" ht="30" x14ac:dyDescent="0.25">
      <c r="A86" s="77">
        <v>77</v>
      </c>
      <c r="B86" s="77">
        <v>5</v>
      </c>
      <c r="C86" s="77" t="s">
        <v>593</v>
      </c>
      <c r="D86" s="77" t="s">
        <v>559</v>
      </c>
      <c r="E86" s="78" t="s">
        <v>310</v>
      </c>
      <c r="F86" s="78"/>
      <c r="G86" s="78"/>
      <c r="H86" s="78" t="s">
        <v>311</v>
      </c>
      <c r="I86" s="78" t="s">
        <v>559</v>
      </c>
      <c r="J86" s="77"/>
      <c r="K86" s="77"/>
      <c r="L86" s="97" t="s">
        <v>680</v>
      </c>
      <c r="M86" s="77"/>
      <c r="N86" s="77"/>
      <c r="O86" s="97" t="s">
        <v>732</v>
      </c>
      <c r="P86" s="140" t="s">
        <v>804</v>
      </c>
      <c r="Q86" s="77"/>
      <c r="R86" s="88">
        <v>325</v>
      </c>
      <c r="S86" s="229"/>
      <c r="T86" s="222">
        <f t="shared" si="19"/>
        <v>1625</v>
      </c>
      <c r="U86" s="90">
        <f>B86</f>
        <v>5</v>
      </c>
      <c r="V86" s="90"/>
      <c r="W86" s="90"/>
      <c r="X86" s="89">
        <v>0</v>
      </c>
      <c r="Y86" s="77"/>
      <c r="Z86" s="91">
        <f t="shared" si="21"/>
        <v>1625</v>
      </c>
      <c r="AA86" s="92">
        <f t="shared" si="18"/>
        <v>25</v>
      </c>
      <c r="AB86" s="93">
        <f t="shared" si="23"/>
        <v>528125</v>
      </c>
      <c r="AC86" s="93">
        <f t="shared" si="17"/>
        <v>8125</v>
      </c>
      <c r="AD86" s="93">
        <f t="shared" si="22"/>
        <v>0</v>
      </c>
      <c r="AE86" s="94" t="s">
        <v>116</v>
      </c>
      <c r="AF86" s="77"/>
    </row>
    <row r="87" spans="1:32" ht="45" x14ac:dyDescent="0.25">
      <c r="A87" s="77">
        <v>78</v>
      </c>
      <c r="B87" s="77">
        <v>1</v>
      </c>
      <c r="C87" s="77" t="s">
        <v>582</v>
      </c>
      <c r="D87" s="77" t="s">
        <v>313</v>
      </c>
      <c r="E87" s="78" t="s">
        <v>314</v>
      </c>
      <c r="F87" s="78" t="s">
        <v>606</v>
      </c>
      <c r="G87" s="78"/>
      <c r="H87" s="78" t="s">
        <v>120</v>
      </c>
      <c r="I87" s="78" t="s">
        <v>313</v>
      </c>
      <c r="J87" s="77"/>
      <c r="K87" s="77" t="s">
        <v>610</v>
      </c>
      <c r="L87" s="96" t="s">
        <v>623</v>
      </c>
      <c r="M87" s="77"/>
      <c r="N87" s="97" t="s">
        <v>735</v>
      </c>
      <c r="O87" s="137" t="s">
        <v>787</v>
      </c>
      <c r="P87" s="142" t="s">
        <v>733</v>
      </c>
      <c r="Q87" s="77" t="s">
        <v>630</v>
      </c>
      <c r="R87" s="88">
        <v>8.8000000000000007</v>
      </c>
      <c r="S87" s="229">
        <v>0.8</v>
      </c>
      <c r="T87" s="222">
        <f t="shared" si="19"/>
        <v>8.8000000000000007</v>
      </c>
      <c r="U87" s="90">
        <v>1</v>
      </c>
      <c r="V87" s="90"/>
      <c r="W87" s="90">
        <v>1</v>
      </c>
      <c r="X87" s="89">
        <v>1</v>
      </c>
      <c r="Y87" s="77">
        <v>10</v>
      </c>
      <c r="Z87" s="91">
        <f t="shared" si="21"/>
        <v>18.8</v>
      </c>
      <c r="AA87" s="92">
        <f t="shared" si="18"/>
        <v>16</v>
      </c>
      <c r="AB87" s="93">
        <f t="shared" si="23"/>
        <v>84.480000000000018</v>
      </c>
      <c r="AC87" s="93">
        <f t="shared" si="17"/>
        <v>153.60000000000002</v>
      </c>
      <c r="AD87" s="93">
        <f t="shared" si="22"/>
        <v>9.6000000000000014</v>
      </c>
      <c r="AE87" s="94" t="s">
        <v>116</v>
      </c>
      <c r="AF87" s="77"/>
    </row>
    <row r="88" spans="1:32" ht="45" x14ac:dyDescent="0.25">
      <c r="A88" s="77">
        <v>79</v>
      </c>
      <c r="B88" s="77">
        <v>1</v>
      </c>
      <c r="C88" s="77" t="s">
        <v>583</v>
      </c>
      <c r="D88" s="77" t="s">
        <v>316</v>
      </c>
      <c r="E88" s="78" t="s">
        <v>317</v>
      </c>
      <c r="F88" s="78" t="s">
        <v>601</v>
      </c>
      <c r="G88" s="78"/>
      <c r="H88" s="78" t="s">
        <v>120</v>
      </c>
      <c r="I88" s="78" t="s">
        <v>316</v>
      </c>
      <c r="J88" s="77"/>
      <c r="K88" s="77" t="s">
        <v>643</v>
      </c>
      <c r="L88" s="96" t="s">
        <v>622</v>
      </c>
      <c r="M88" s="97" t="s">
        <v>676</v>
      </c>
      <c r="N88" s="96" t="s">
        <v>735</v>
      </c>
      <c r="O88" s="97" t="s">
        <v>734</v>
      </c>
      <c r="P88" s="128" t="s">
        <v>748</v>
      </c>
      <c r="Q88" s="77" t="s">
        <v>630</v>
      </c>
      <c r="R88" s="88">
        <v>37.340000000000003</v>
      </c>
      <c r="S88" s="229">
        <v>123.12</v>
      </c>
      <c r="T88" s="222">
        <f t="shared" si="19"/>
        <v>37.340000000000003</v>
      </c>
      <c r="U88" s="90">
        <v>1</v>
      </c>
      <c r="V88" s="90"/>
      <c r="W88" s="90"/>
      <c r="X88" s="89">
        <v>1</v>
      </c>
      <c r="Y88" s="77">
        <v>6</v>
      </c>
      <c r="Z88" s="91">
        <f t="shared" si="21"/>
        <v>43.34</v>
      </c>
      <c r="AA88" s="92">
        <f t="shared" si="18"/>
        <v>12</v>
      </c>
      <c r="AB88" s="93">
        <f t="shared" si="23"/>
        <v>5991.5764000000008</v>
      </c>
      <c r="AC88" s="93">
        <f t="shared" si="17"/>
        <v>1925.52</v>
      </c>
      <c r="AD88" s="93">
        <f t="shared" si="22"/>
        <v>0</v>
      </c>
      <c r="AE88" s="94" t="s">
        <v>116</v>
      </c>
      <c r="AF88" s="77" t="s">
        <v>638</v>
      </c>
    </row>
    <row r="89" spans="1:32" ht="30" x14ac:dyDescent="0.25">
      <c r="A89" s="79">
        <v>80</v>
      </c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143"/>
      <c r="Q89" s="79"/>
      <c r="R89" s="98"/>
      <c r="S89" s="233"/>
      <c r="T89" s="222"/>
      <c r="U89" s="100"/>
      <c r="V89" s="100"/>
      <c r="W89" s="100"/>
      <c r="X89" s="99"/>
      <c r="Y89" s="79"/>
      <c r="Z89" s="101"/>
      <c r="AA89" s="79"/>
      <c r="AB89" s="98"/>
      <c r="AC89" s="98"/>
      <c r="AD89" s="93"/>
      <c r="AE89" s="79"/>
      <c r="AF89" s="77" t="s">
        <v>725</v>
      </c>
    </row>
    <row r="90" spans="1:32" ht="45" x14ac:dyDescent="0.25">
      <c r="A90" s="77">
        <v>81</v>
      </c>
      <c r="B90" s="77">
        <v>1</v>
      </c>
      <c r="C90" s="77" t="s">
        <v>584</v>
      </c>
      <c r="D90" s="77" t="s">
        <v>322</v>
      </c>
      <c r="E90" s="78" t="s">
        <v>323</v>
      </c>
      <c r="F90" s="78"/>
      <c r="G90" s="78"/>
      <c r="H90" s="78" t="s">
        <v>120</v>
      </c>
      <c r="I90" s="78" t="s">
        <v>612</v>
      </c>
      <c r="J90" s="77" t="s">
        <v>324</v>
      </c>
      <c r="K90" s="77" t="s">
        <v>656</v>
      </c>
      <c r="L90" s="96" t="s">
        <v>648</v>
      </c>
      <c r="M90" s="97" t="s">
        <v>737</v>
      </c>
      <c r="N90" s="77"/>
      <c r="O90" s="97" t="s">
        <v>780</v>
      </c>
      <c r="P90" s="140" t="s">
        <v>746</v>
      </c>
      <c r="Q90" s="77"/>
      <c r="R90" s="88">
        <v>10.4</v>
      </c>
      <c r="S90" s="229">
        <v>99.75</v>
      </c>
      <c r="T90" s="222">
        <f t="shared" si="19"/>
        <v>10.4</v>
      </c>
      <c r="U90" s="90">
        <v>3</v>
      </c>
      <c r="V90" s="90"/>
      <c r="W90" s="90">
        <v>1</v>
      </c>
      <c r="X90" s="89">
        <v>0</v>
      </c>
      <c r="Y90" s="77">
        <v>4</v>
      </c>
      <c r="Z90" s="91">
        <f t="shared" si="21"/>
        <v>14.4</v>
      </c>
      <c r="AA90" s="92">
        <f t="shared" si="18"/>
        <v>11</v>
      </c>
      <c r="AB90" s="93">
        <f t="shared" si="23"/>
        <v>1145.5600000000002</v>
      </c>
      <c r="AC90" s="93">
        <f t="shared" si="17"/>
        <v>1211.6500000000001</v>
      </c>
      <c r="AD90" s="93">
        <f t="shared" si="22"/>
        <v>110.15</v>
      </c>
      <c r="AE90" s="94" t="s">
        <v>116</v>
      </c>
      <c r="AF90" s="77"/>
    </row>
    <row r="91" spans="1:32" ht="45" x14ac:dyDescent="0.25">
      <c r="A91" s="77">
        <v>82</v>
      </c>
      <c r="B91" s="77">
        <v>4</v>
      </c>
      <c r="C91" s="77" t="s">
        <v>585</v>
      </c>
      <c r="D91" s="77" t="s">
        <v>322</v>
      </c>
      <c r="E91" s="78" t="s">
        <v>323</v>
      </c>
      <c r="F91" s="78"/>
      <c r="G91" s="78"/>
      <c r="H91" s="78" t="s">
        <v>120</v>
      </c>
      <c r="I91" s="78" t="s">
        <v>612</v>
      </c>
      <c r="J91" s="77" t="s">
        <v>326</v>
      </c>
      <c r="K91" s="77" t="s">
        <v>656</v>
      </c>
      <c r="L91" s="96" t="s">
        <v>648</v>
      </c>
      <c r="M91" s="97" t="s">
        <v>738</v>
      </c>
      <c r="N91" s="77"/>
      <c r="O91" s="77"/>
      <c r="P91" s="140" t="s">
        <v>746</v>
      </c>
      <c r="Q91" s="77"/>
      <c r="R91" s="88">
        <v>10.4</v>
      </c>
      <c r="S91" s="229">
        <v>99.75</v>
      </c>
      <c r="T91" s="222">
        <f t="shared" si="19"/>
        <v>41.6</v>
      </c>
      <c r="U91" s="90">
        <f t="shared" ref="U91:U100" si="24">B91</f>
        <v>4</v>
      </c>
      <c r="V91" s="90"/>
      <c r="W91" s="90">
        <v>0</v>
      </c>
      <c r="X91" s="89"/>
      <c r="Y91" s="77">
        <v>4</v>
      </c>
      <c r="Z91" s="91">
        <f t="shared" si="21"/>
        <v>45.6</v>
      </c>
      <c r="AA91" s="92">
        <f t="shared" si="18"/>
        <v>24</v>
      </c>
      <c r="AB91" s="93">
        <f t="shared" si="23"/>
        <v>4582.2400000000007</v>
      </c>
      <c r="AC91" s="93">
        <f t="shared" si="17"/>
        <v>2643.6000000000004</v>
      </c>
      <c r="AD91" s="93">
        <f t="shared" si="22"/>
        <v>0</v>
      </c>
      <c r="AE91" s="94" t="s">
        <v>116</v>
      </c>
      <c r="AF91" s="77"/>
    </row>
    <row r="92" spans="1:32" ht="45" x14ac:dyDescent="0.25">
      <c r="A92" s="77">
        <v>83</v>
      </c>
      <c r="B92" s="77">
        <v>5</v>
      </c>
      <c r="C92" s="77" t="s">
        <v>598</v>
      </c>
      <c r="D92" s="77" t="s">
        <v>322</v>
      </c>
      <c r="E92" s="78" t="s">
        <v>323</v>
      </c>
      <c r="F92" s="78"/>
      <c r="G92" s="78"/>
      <c r="H92" s="78" t="s">
        <v>120</v>
      </c>
      <c r="I92" s="78" t="s">
        <v>612</v>
      </c>
      <c r="J92" s="77" t="s">
        <v>327</v>
      </c>
      <c r="K92" s="77" t="s">
        <v>656</v>
      </c>
      <c r="L92" s="96" t="s">
        <v>648</v>
      </c>
      <c r="M92" s="97" t="s">
        <v>739</v>
      </c>
      <c r="N92" s="77"/>
      <c r="O92" s="97" t="s">
        <v>780</v>
      </c>
      <c r="P92" s="140" t="s">
        <v>746</v>
      </c>
      <c r="Q92" s="77"/>
      <c r="R92" s="88">
        <v>10.4</v>
      </c>
      <c r="S92" s="229">
        <v>99.92</v>
      </c>
      <c r="T92" s="222">
        <f t="shared" si="19"/>
        <v>52</v>
      </c>
      <c r="U92" s="90">
        <f t="shared" si="24"/>
        <v>5</v>
      </c>
      <c r="V92" s="90"/>
      <c r="W92" s="90"/>
      <c r="X92" s="89"/>
      <c r="Y92" s="77">
        <v>4</v>
      </c>
      <c r="Z92" s="91">
        <f t="shared" si="21"/>
        <v>56</v>
      </c>
      <c r="AA92" s="92">
        <f t="shared" si="18"/>
        <v>29</v>
      </c>
      <c r="AB92" s="93">
        <f t="shared" si="23"/>
        <v>5736.64</v>
      </c>
      <c r="AC92" s="93">
        <f t="shared" si="17"/>
        <v>3199.28</v>
      </c>
      <c r="AD92" s="93">
        <f t="shared" si="22"/>
        <v>0</v>
      </c>
      <c r="AE92" s="94" t="s">
        <v>116</v>
      </c>
      <c r="AF92" s="77"/>
    </row>
    <row r="93" spans="1:32" ht="45" x14ac:dyDescent="0.25">
      <c r="A93" s="77">
        <v>84</v>
      </c>
      <c r="B93" s="77">
        <v>2</v>
      </c>
      <c r="C93" s="77" t="s">
        <v>586</v>
      </c>
      <c r="D93" s="77" t="s">
        <v>322</v>
      </c>
      <c r="E93" s="78" t="s">
        <v>323</v>
      </c>
      <c r="F93" s="78"/>
      <c r="G93" s="78"/>
      <c r="H93" s="78" t="s">
        <v>120</v>
      </c>
      <c r="I93" s="78" t="s">
        <v>612</v>
      </c>
      <c r="J93" s="77" t="s">
        <v>329</v>
      </c>
      <c r="K93" s="77" t="s">
        <v>656</v>
      </c>
      <c r="L93" s="96" t="s">
        <v>648</v>
      </c>
      <c r="M93" s="97" t="s">
        <v>740</v>
      </c>
      <c r="N93" s="77"/>
      <c r="O93" s="97" t="s">
        <v>780</v>
      </c>
      <c r="P93" s="140" t="s">
        <v>746</v>
      </c>
      <c r="Q93" s="77"/>
      <c r="R93" s="88">
        <v>10.4</v>
      </c>
      <c r="S93" s="229"/>
      <c r="T93" s="222">
        <f t="shared" si="19"/>
        <v>20.8</v>
      </c>
      <c r="U93" s="90">
        <f t="shared" si="24"/>
        <v>2</v>
      </c>
      <c r="V93" s="90"/>
      <c r="W93" s="90"/>
      <c r="X93" s="89"/>
      <c r="Y93" s="77">
        <v>4</v>
      </c>
      <c r="Z93" s="91">
        <f t="shared" si="21"/>
        <v>24.8</v>
      </c>
      <c r="AA93" s="92">
        <f t="shared" si="18"/>
        <v>14</v>
      </c>
      <c r="AB93" s="93">
        <f t="shared" si="23"/>
        <v>216.32000000000002</v>
      </c>
      <c r="AC93" s="93">
        <f t="shared" si="17"/>
        <v>145.6</v>
      </c>
      <c r="AD93" s="93">
        <f t="shared" si="22"/>
        <v>0</v>
      </c>
      <c r="AE93" s="94" t="s">
        <v>116</v>
      </c>
      <c r="AF93" s="77"/>
    </row>
    <row r="94" spans="1:32" ht="45" x14ac:dyDescent="0.25">
      <c r="A94" s="77">
        <v>85</v>
      </c>
      <c r="B94" s="77">
        <v>1</v>
      </c>
      <c r="C94" s="77" t="s">
        <v>587</v>
      </c>
      <c r="D94" s="77" t="s">
        <v>322</v>
      </c>
      <c r="E94" s="78" t="s">
        <v>323</v>
      </c>
      <c r="F94" s="78"/>
      <c r="G94" s="78"/>
      <c r="H94" s="78" t="s">
        <v>120</v>
      </c>
      <c r="I94" s="78" t="s">
        <v>612</v>
      </c>
      <c r="J94" s="77" t="s">
        <v>331</v>
      </c>
      <c r="K94" s="77" t="s">
        <v>656</v>
      </c>
      <c r="L94" s="96" t="s">
        <v>648</v>
      </c>
      <c r="M94" s="97" t="s">
        <v>741</v>
      </c>
      <c r="N94" s="77"/>
      <c r="O94" s="97" t="s">
        <v>780</v>
      </c>
      <c r="P94" s="140" t="s">
        <v>746</v>
      </c>
      <c r="Q94" s="77"/>
      <c r="R94" s="88">
        <v>10.4</v>
      </c>
      <c r="S94" s="229"/>
      <c r="T94" s="222">
        <f t="shared" si="19"/>
        <v>10.4</v>
      </c>
      <c r="U94" s="90">
        <f t="shared" si="24"/>
        <v>1</v>
      </c>
      <c r="V94" s="90"/>
      <c r="W94" s="90"/>
      <c r="X94" s="89"/>
      <c r="Y94" s="77">
        <v>2</v>
      </c>
      <c r="Z94" s="91">
        <f t="shared" si="21"/>
        <v>12.4</v>
      </c>
      <c r="AA94" s="92">
        <f t="shared" si="18"/>
        <v>7</v>
      </c>
      <c r="AB94" s="93">
        <f t="shared" si="23"/>
        <v>108.16000000000001</v>
      </c>
      <c r="AC94" s="93">
        <f t="shared" si="17"/>
        <v>72.8</v>
      </c>
      <c r="AD94" s="93">
        <f t="shared" si="22"/>
        <v>0</v>
      </c>
      <c r="AE94" s="94" t="s">
        <v>116</v>
      </c>
      <c r="AF94" s="77"/>
    </row>
    <row r="95" spans="1:32" ht="30" x14ac:dyDescent="0.25">
      <c r="A95" s="77">
        <v>86</v>
      </c>
      <c r="B95" s="77">
        <v>2</v>
      </c>
      <c r="C95" s="77" t="s">
        <v>588</v>
      </c>
      <c r="D95" s="77" t="s">
        <v>333</v>
      </c>
      <c r="E95" s="78" t="s">
        <v>334</v>
      </c>
      <c r="F95" s="78"/>
      <c r="G95" s="78"/>
      <c r="H95" s="78" t="s">
        <v>120</v>
      </c>
      <c r="I95" s="78" t="s">
        <v>757</v>
      </c>
      <c r="J95" s="77"/>
      <c r="K95" s="77" t="s">
        <v>758</v>
      </c>
      <c r="L95" s="77" t="s">
        <v>759</v>
      </c>
      <c r="M95" s="77"/>
      <c r="N95" s="77"/>
      <c r="O95" s="94" t="s">
        <v>760</v>
      </c>
      <c r="P95" s="138" t="s">
        <v>792</v>
      </c>
      <c r="Q95" s="77"/>
      <c r="R95" s="88">
        <v>82.5</v>
      </c>
      <c r="S95" s="229"/>
      <c r="T95" s="222">
        <f t="shared" si="19"/>
        <v>165</v>
      </c>
      <c r="U95" s="90">
        <f t="shared" si="24"/>
        <v>2</v>
      </c>
      <c r="V95" s="90"/>
      <c r="W95" s="90"/>
      <c r="X95" s="89"/>
      <c r="Y95" s="77">
        <v>4</v>
      </c>
      <c r="Z95" s="91">
        <f t="shared" si="21"/>
        <v>169</v>
      </c>
      <c r="AA95" s="92">
        <f t="shared" si="18"/>
        <v>14</v>
      </c>
      <c r="AB95" s="93">
        <f t="shared" si="23"/>
        <v>13612.5</v>
      </c>
      <c r="AC95" s="93">
        <f t="shared" ref="AC95:AC119" si="25">(R95+S95)*AA95</f>
        <v>1155</v>
      </c>
      <c r="AD95" s="93">
        <f t="shared" si="22"/>
        <v>0</v>
      </c>
      <c r="AE95" s="94" t="s">
        <v>116</v>
      </c>
      <c r="AF95" s="77"/>
    </row>
    <row r="96" spans="1:32" ht="45" x14ac:dyDescent="0.25">
      <c r="A96" s="77">
        <v>87</v>
      </c>
      <c r="B96" s="77">
        <v>1</v>
      </c>
      <c r="C96" s="77" t="s">
        <v>589</v>
      </c>
      <c r="D96" s="77" t="s">
        <v>322</v>
      </c>
      <c r="E96" s="78" t="s">
        <v>323</v>
      </c>
      <c r="F96" s="78"/>
      <c r="G96" s="78"/>
      <c r="H96" s="78" t="s">
        <v>120</v>
      </c>
      <c r="I96" s="78" t="s">
        <v>612</v>
      </c>
      <c r="J96" s="77" t="s">
        <v>604</v>
      </c>
      <c r="K96" s="77" t="s">
        <v>656</v>
      </c>
      <c r="L96" s="96" t="s">
        <v>648</v>
      </c>
      <c r="M96" s="97" t="s">
        <v>741</v>
      </c>
      <c r="N96" s="77"/>
      <c r="O96" s="97" t="s">
        <v>780</v>
      </c>
      <c r="P96" s="140" t="s">
        <v>746</v>
      </c>
      <c r="Q96" s="77"/>
      <c r="R96" s="88">
        <v>10.4</v>
      </c>
      <c r="S96" s="229"/>
      <c r="T96" s="222">
        <f t="shared" si="19"/>
        <v>10.4</v>
      </c>
      <c r="U96" s="90">
        <f t="shared" si="24"/>
        <v>1</v>
      </c>
      <c r="V96" s="90"/>
      <c r="W96" s="90"/>
      <c r="X96" s="89"/>
      <c r="Y96" s="77">
        <v>2</v>
      </c>
      <c r="Z96" s="91">
        <f t="shared" si="21"/>
        <v>12.4</v>
      </c>
      <c r="AA96" s="92">
        <f t="shared" si="18"/>
        <v>7</v>
      </c>
      <c r="AB96" s="93">
        <f t="shared" si="23"/>
        <v>108.16000000000001</v>
      </c>
      <c r="AC96" s="93">
        <f t="shared" si="25"/>
        <v>72.8</v>
      </c>
      <c r="AD96" s="93">
        <f t="shared" si="22"/>
        <v>0</v>
      </c>
      <c r="AE96" s="94" t="s">
        <v>116</v>
      </c>
      <c r="AF96" s="77"/>
    </row>
    <row r="97" spans="1:32" ht="30" x14ac:dyDescent="0.25">
      <c r="A97" s="77">
        <v>88</v>
      </c>
      <c r="B97" s="77">
        <v>1</v>
      </c>
      <c r="C97" s="77" t="s">
        <v>338</v>
      </c>
      <c r="D97" s="77" t="s">
        <v>336</v>
      </c>
      <c r="E97" s="78" t="s">
        <v>337</v>
      </c>
      <c r="F97" s="78" t="s">
        <v>602</v>
      </c>
      <c r="G97" s="78"/>
      <c r="H97" s="78" t="s">
        <v>120</v>
      </c>
      <c r="I97" s="78" t="s">
        <v>336</v>
      </c>
      <c r="J97" s="77"/>
      <c r="K97" s="77" t="s">
        <v>642</v>
      </c>
      <c r="L97" s="77" t="s">
        <v>655</v>
      </c>
      <c r="M97" s="77" t="s">
        <v>646</v>
      </c>
      <c r="N97" s="77"/>
      <c r="O97" s="111" t="s">
        <v>745</v>
      </c>
      <c r="P97" s="140" t="s">
        <v>746</v>
      </c>
      <c r="Q97" s="77"/>
      <c r="R97" s="88"/>
      <c r="S97" s="229">
        <v>123.12</v>
      </c>
      <c r="T97" s="222">
        <f t="shared" si="19"/>
        <v>0</v>
      </c>
      <c r="U97" s="90">
        <f t="shared" si="24"/>
        <v>1</v>
      </c>
      <c r="V97" s="90"/>
      <c r="W97" s="90"/>
      <c r="X97" s="89"/>
      <c r="Y97" s="77">
        <v>1</v>
      </c>
      <c r="Z97" s="91">
        <f t="shared" si="21"/>
        <v>1</v>
      </c>
      <c r="AA97" s="92">
        <f t="shared" si="18"/>
        <v>6</v>
      </c>
      <c r="AB97" s="93">
        <f t="shared" si="23"/>
        <v>0</v>
      </c>
      <c r="AC97" s="93">
        <f t="shared" si="25"/>
        <v>738.72</v>
      </c>
      <c r="AD97" s="93">
        <f t="shared" si="22"/>
        <v>0</v>
      </c>
      <c r="AE97" s="94" t="s">
        <v>116</v>
      </c>
      <c r="AF97" s="77"/>
    </row>
    <row r="98" spans="1:32" x14ac:dyDescent="0.25">
      <c r="A98" s="77">
        <v>89</v>
      </c>
      <c r="B98" s="77">
        <v>1</v>
      </c>
      <c r="C98" s="77" t="s">
        <v>342</v>
      </c>
      <c r="D98" s="77" t="s">
        <v>339</v>
      </c>
      <c r="E98" s="78" t="s">
        <v>340</v>
      </c>
      <c r="F98" s="78"/>
      <c r="G98" s="78"/>
      <c r="H98" s="78" t="s">
        <v>341</v>
      </c>
      <c r="I98" s="78" t="s">
        <v>339</v>
      </c>
      <c r="J98" s="77"/>
      <c r="K98" s="77" t="s">
        <v>627</v>
      </c>
      <c r="L98" s="96" t="s">
        <v>625</v>
      </c>
      <c r="M98" s="77"/>
      <c r="N98" s="77"/>
      <c r="O98" s="96" t="s">
        <v>652</v>
      </c>
      <c r="P98" s="138" t="s">
        <v>805</v>
      </c>
      <c r="Q98" s="77"/>
      <c r="R98" s="88">
        <v>600</v>
      </c>
      <c r="S98" s="229"/>
      <c r="T98" s="222">
        <f t="shared" si="19"/>
        <v>600</v>
      </c>
      <c r="U98" s="90">
        <f t="shared" si="24"/>
        <v>1</v>
      </c>
      <c r="V98" s="90"/>
      <c r="W98" s="90"/>
      <c r="X98" s="89"/>
      <c r="Y98" s="77"/>
      <c r="Z98" s="91">
        <f t="shared" si="21"/>
        <v>600</v>
      </c>
      <c r="AA98" s="92">
        <f t="shared" si="18"/>
        <v>5</v>
      </c>
      <c r="AB98" s="93">
        <f t="shared" si="23"/>
        <v>360000</v>
      </c>
      <c r="AC98" s="93">
        <f t="shared" si="25"/>
        <v>3000</v>
      </c>
      <c r="AD98" s="93">
        <f t="shared" si="22"/>
        <v>0</v>
      </c>
      <c r="AE98" s="94" t="s">
        <v>116</v>
      </c>
      <c r="AF98" s="77" t="s">
        <v>640</v>
      </c>
    </row>
    <row r="99" spans="1:32" ht="45" x14ac:dyDescent="0.25">
      <c r="A99" s="77">
        <v>90</v>
      </c>
      <c r="B99" s="77">
        <v>1</v>
      </c>
      <c r="C99" s="77" t="s">
        <v>590</v>
      </c>
      <c r="D99" s="77" t="s">
        <v>564</v>
      </c>
      <c r="E99" s="78" t="s">
        <v>629</v>
      </c>
      <c r="F99" s="78"/>
      <c r="G99" s="78"/>
      <c r="H99" s="78" t="s">
        <v>345</v>
      </c>
      <c r="I99" s="78" t="s">
        <v>343</v>
      </c>
      <c r="J99" s="77"/>
      <c r="K99" s="77" t="s">
        <v>626</v>
      </c>
      <c r="L99" s="96" t="s">
        <v>628</v>
      </c>
      <c r="M99" s="77"/>
      <c r="N99" s="77"/>
      <c r="O99" s="96" t="s">
        <v>652</v>
      </c>
      <c r="P99" s="140" t="s">
        <v>806</v>
      </c>
      <c r="Q99" s="77"/>
      <c r="R99" s="88">
        <v>594</v>
      </c>
      <c r="S99" s="229"/>
      <c r="T99" s="222">
        <f t="shared" si="19"/>
        <v>594</v>
      </c>
      <c r="U99" s="90">
        <f t="shared" si="24"/>
        <v>1</v>
      </c>
      <c r="V99" s="90"/>
      <c r="W99" s="90"/>
      <c r="X99" s="89"/>
      <c r="Y99" s="77"/>
      <c r="Z99" s="91">
        <f t="shared" si="21"/>
        <v>594</v>
      </c>
      <c r="AA99" s="92">
        <f t="shared" si="18"/>
        <v>5</v>
      </c>
      <c r="AB99" s="93">
        <f t="shared" si="23"/>
        <v>352836</v>
      </c>
      <c r="AC99" s="93">
        <f t="shared" si="25"/>
        <v>2970</v>
      </c>
      <c r="AD99" s="93">
        <f t="shared" si="22"/>
        <v>0</v>
      </c>
      <c r="AE99" s="94" t="s">
        <v>116</v>
      </c>
      <c r="AF99" s="77" t="s">
        <v>638</v>
      </c>
    </row>
    <row r="100" spans="1:32" ht="30" x14ac:dyDescent="0.25">
      <c r="A100" s="77">
        <v>91</v>
      </c>
      <c r="B100" s="77">
        <v>2</v>
      </c>
      <c r="C100" s="77" t="s">
        <v>349</v>
      </c>
      <c r="D100" s="77" t="s">
        <v>347</v>
      </c>
      <c r="E100" s="78" t="s">
        <v>348</v>
      </c>
      <c r="F100" s="78" t="s">
        <v>601</v>
      </c>
      <c r="G100" s="78"/>
      <c r="H100" s="78" t="s">
        <v>120</v>
      </c>
      <c r="I100" s="78" t="s">
        <v>347</v>
      </c>
      <c r="J100" s="77"/>
      <c r="K100" s="77" t="s">
        <v>617</v>
      </c>
      <c r="L100" s="96" t="s">
        <v>620</v>
      </c>
      <c r="M100" s="97" t="s">
        <v>669</v>
      </c>
      <c r="N100" s="96" t="s">
        <v>736</v>
      </c>
      <c r="O100" s="97" t="s">
        <v>743</v>
      </c>
      <c r="P100" s="140" t="s">
        <v>779</v>
      </c>
      <c r="Q100" s="77" t="s">
        <v>630</v>
      </c>
      <c r="R100" s="88">
        <v>93.34</v>
      </c>
      <c r="S100" s="229"/>
      <c r="T100" s="222">
        <f t="shared" si="19"/>
        <v>186.68</v>
      </c>
      <c r="U100" s="90">
        <f t="shared" si="24"/>
        <v>2</v>
      </c>
      <c r="V100" s="90"/>
      <c r="W100" s="90">
        <v>2</v>
      </c>
      <c r="X100" s="89"/>
      <c r="Y100" s="77">
        <v>8</v>
      </c>
      <c r="Z100" s="91">
        <f t="shared" si="21"/>
        <v>194.68</v>
      </c>
      <c r="AA100" s="92">
        <f t="shared" si="18"/>
        <v>18</v>
      </c>
      <c r="AB100" s="93">
        <f t="shared" si="23"/>
        <v>17424.711200000002</v>
      </c>
      <c r="AC100" s="93">
        <f t="shared" si="25"/>
        <v>1680.1200000000001</v>
      </c>
      <c r="AD100" s="93">
        <f t="shared" si="22"/>
        <v>186.68</v>
      </c>
      <c r="AE100" s="94" t="s">
        <v>116</v>
      </c>
      <c r="AF100" s="77"/>
    </row>
    <row r="101" spans="1:32" x14ac:dyDescent="0.25">
      <c r="A101" s="77">
        <v>92</v>
      </c>
      <c r="B101" s="77">
        <v>2</v>
      </c>
      <c r="C101" s="77" t="s">
        <v>591</v>
      </c>
      <c r="D101" s="77" t="s">
        <v>44</v>
      </c>
      <c r="E101" s="78" t="s">
        <v>350</v>
      </c>
      <c r="F101" s="78"/>
      <c r="G101" s="78"/>
      <c r="H101" s="78" t="s">
        <v>46</v>
      </c>
      <c r="I101" s="78" t="s">
        <v>44</v>
      </c>
      <c r="J101" s="77"/>
      <c r="K101" s="77"/>
      <c r="L101" s="97" t="s">
        <v>793</v>
      </c>
      <c r="M101" s="77"/>
      <c r="N101" s="77"/>
      <c r="O101" s="97" t="s">
        <v>747</v>
      </c>
      <c r="P101" s="138" t="s">
        <v>795</v>
      </c>
      <c r="Q101" s="77"/>
      <c r="R101" s="88">
        <v>1195.7</v>
      </c>
      <c r="S101" s="229"/>
      <c r="T101" s="222">
        <f t="shared" si="19"/>
        <v>2391.4</v>
      </c>
      <c r="U101" s="90">
        <v>3</v>
      </c>
      <c r="V101" s="90"/>
      <c r="W101" s="90"/>
      <c r="X101" s="89"/>
      <c r="Y101" s="77"/>
      <c r="Z101" s="91">
        <f t="shared" si="21"/>
        <v>2391.4</v>
      </c>
      <c r="AA101" s="92">
        <f t="shared" si="18"/>
        <v>11</v>
      </c>
      <c r="AB101" s="93">
        <f t="shared" si="23"/>
        <v>2859396.9800000004</v>
      </c>
      <c r="AC101" s="93">
        <f t="shared" si="25"/>
        <v>13152.7</v>
      </c>
      <c r="AD101" s="93">
        <f t="shared" si="22"/>
        <v>0</v>
      </c>
      <c r="AE101" s="94" t="s">
        <v>116</v>
      </c>
      <c r="AF101" s="77"/>
    </row>
    <row r="102" spans="1:32" ht="45" x14ac:dyDescent="0.25">
      <c r="A102" s="77">
        <v>93</v>
      </c>
      <c r="B102" s="77">
        <v>1</v>
      </c>
      <c r="C102" s="77" t="s">
        <v>592</v>
      </c>
      <c r="D102" s="77" t="s">
        <v>352</v>
      </c>
      <c r="E102" s="78" t="s">
        <v>353</v>
      </c>
      <c r="F102" s="78" t="s">
        <v>605</v>
      </c>
      <c r="G102" s="78"/>
      <c r="H102" s="78" t="s">
        <v>120</v>
      </c>
      <c r="I102" s="78" t="s">
        <v>611</v>
      </c>
      <c r="J102" s="77"/>
      <c r="K102" s="77" t="s">
        <v>644</v>
      </c>
      <c r="L102" s="96" t="s">
        <v>624</v>
      </c>
      <c r="M102" s="97" t="s">
        <v>645</v>
      </c>
      <c r="N102" s="97" t="s">
        <v>735</v>
      </c>
      <c r="O102" s="111" t="s">
        <v>744</v>
      </c>
      <c r="P102" s="140" t="s">
        <v>778</v>
      </c>
      <c r="Q102" s="77" t="s">
        <v>631</v>
      </c>
      <c r="R102" s="88">
        <v>76.959999999999994</v>
      </c>
      <c r="S102" s="229">
        <v>86.15</v>
      </c>
      <c r="T102" s="222">
        <f t="shared" si="19"/>
        <v>76.959999999999994</v>
      </c>
      <c r="U102" s="90">
        <f t="shared" ref="U102:U126" si="26">B102</f>
        <v>1</v>
      </c>
      <c r="V102" s="90"/>
      <c r="W102" s="90">
        <v>3</v>
      </c>
      <c r="X102" s="89"/>
      <c r="Y102" s="77">
        <v>21</v>
      </c>
      <c r="Z102" s="91">
        <f t="shared" si="21"/>
        <v>97.96</v>
      </c>
      <c r="AA102" s="92">
        <f t="shared" si="18"/>
        <v>26</v>
      </c>
      <c r="AB102" s="93">
        <f t="shared" si="23"/>
        <v>12552.945600000001</v>
      </c>
      <c r="AC102" s="93">
        <f t="shared" si="25"/>
        <v>4240.8600000000006</v>
      </c>
      <c r="AD102" s="93">
        <f t="shared" si="22"/>
        <v>489.33000000000004</v>
      </c>
      <c r="AE102" s="94" t="s">
        <v>116</v>
      </c>
      <c r="AF102" s="77"/>
    </row>
    <row r="103" spans="1:32" x14ac:dyDescent="0.25">
      <c r="A103" s="77">
        <v>94</v>
      </c>
      <c r="B103" s="77">
        <v>1</v>
      </c>
      <c r="C103" s="77" t="s">
        <v>354</v>
      </c>
      <c r="D103" s="77" t="s">
        <v>355</v>
      </c>
      <c r="E103" s="78" t="s">
        <v>355</v>
      </c>
      <c r="F103" s="78"/>
      <c r="G103" s="78"/>
      <c r="H103" s="78"/>
      <c r="I103" s="78"/>
      <c r="J103" s="77"/>
      <c r="K103" s="77"/>
      <c r="L103" s="77"/>
      <c r="M103" s="77"/>
      <c r="N103" s="77"/>
      <c r="O103" s="77"/>
      <c r="P103" s="140" t="s">
        <v>806</v>
      </c>
      <c r="Q103" s="77"/>
      <c r="R103" s="88"/>
      <c r="S103" s="229"/>
      <c r="T103" s="222">
        <f t="shared" si="19"/>
        <v>0</v>
      </c>
      <c r="U103" s="90">
        <f t="shared" si="26"/>
        <v>1</v>
      </c>
      <c r="V103" s="90"/>
      <c r="W103" s="90"/>
      <c r="X103" s="89">
        <f t="shared" ref="X103:X119" si="27">B103</f>
        <v>1</v>
      </c>
      <c r="Y103" s="77"/>
      <c r="Z103" s="91">
        <f t="shared" si="21"/>
        <v>0</v>
      </c>
      <c r="AA103" s="92">
        <f t="shared" ref="AA103:AA126" si="28">($C$5*B103)+U103+X103+Y103</f>
        <v>6</v>
      </c>
      <c r="AB103" s="93">
        <f t="shared" si="23"/>
        <v>0</v>
      </c>
      <c r="AC103" s="93">
        <f t="shared" si="25"/>
        <v>0</v>
      </c>
      <c r="AD103" s="93">
        <f t="shared" si="22"/>
        <v>0</v>
      </c>
      <c r="AE103" s="77" t="s">
        <v>230</v>
      </c>
      <c r="AF103" s="77"/>
    </row>
    <row r="104" spans="1:32" ht="30" x14ac:dyDescent="0.25">
      <c r="A104" s="77">
        <v>95</v>
      </c>
      <c r="B104" s="77">
        <v>1</v>
      </c>
      <c r="C104" s="77" t="s">
        <v>356</v>
      </c>
      <c r="D104" s="77" t="s">
        <v>357</v>
      </c>
      <c r="E104" s="78" t="s">
        <v>358</v>
      </c>
      <c r="F104" s="78"/>
      <c r="G104" s="78"/>
      <c r="H104" s="78" t="s">
        <v>359</v>
      </c>
      <c r="I104" s="78" t="s">
        <v>357</v>
      </c>
      <c r="J104" s="77"/>
      <c r="K104" s="77"/>
      <c r="L104" s="77"/>
      <c r="M104" s="77"/>
      <c r="N104" s="77"/>
      <c r="O104" s="77"/>
      <c r="P104" s="140" t="s">
        <v>806</v>
      </c>
      <c r="Q104" s="77"/>
      <c r="R104" s="88"/>
      <c r="S104" s="229"/>
      <c r="T104" s="222">
        <f t="shared" si="19"/>
        <v>0</v>
      </c>
      <c r="U104" s="90">
        <f t="shared" si="26"/>
        <v>1</v>
      </c>
      <c r="V104" s="90"/>
      <c r="W104" s="90"/>
      <c r="X104" s="89">
        <f t="shared" si="27"/>
        <v>1</v>
      </c>
      <c r="Y104" s="77"/>
      <c r="Z104" s="91">
        <f t="shared" si="21"/>
        <v>0</v>
      </c>
      <c r="AA104" s="92">
        <f t="shared" si="28"/>
        <v>6</v>
      </c>
      <c r="AB104" s="93">
        <f t="shared" si="23"/>
        <v>0</v>
      </c>
      <c r="AC104" s="93">
        <f t="shared" si="25"/>
        <v>0</v>
      </c>
      <c r="AD104" s="93">
        <f t="shared" si="22"/>
        <v>0</v>
      </c>
      <c r="AE104" s="77" t="s">
        <v>720</v>
      </c>
      <c r="AF104" s="77"/>
    </row>
    <row r="105" spans="1:32" ht="30" x14ac:dyDescent="0.25">
      <c r="A105" s="77">
        <v>96</v>
      </c>
      <c r="B105" s="77">
        <v>1</v>
      </c>
      <c r="C105" s="77" t="s">
        <v>360</v>
      </c>
      <c r="D105" s="77" t="s">
        <v>361</v>
      </c>
      <c r="E105" s="78" t="s">
        <v>362</v>
      </c>
      <c r="F105" s="78"/>
      <c r="G105" s="78"/>
      <c r="H105" s="78" t="s">
        <v>363</v>
      </c>
      <c r="I105" s="78" t="s">
        <v>364</v>
      </c>
      <c r="J105" s="77"/>
      <c r="K105" s="77"/>
      <c r="L105" s="77">
        <v>1710898</v>
      </c>
      <c r="M105" s="77"/>
      <c r="N105" s="77"/>
      <c r="O105" s="77" t="s">
        <v>686</v>
      </c>
      <c r="P105" s="140" t="s">
        <v>807</v>
      </c>
      <c r="Q105" s="77"/>
      <c r="R105" s="88">
        <v>416</v>
      </c>
      <c r="S105" s="229"/>
      <c r="T105" s="222">
        <f t="shared" si="19"/>
        <v>416</v>
      </c>
      <c r="U105" s="90">
        <f t="shared" si="26"/>
        <v>1</v>
      </c>
      <c r="V105" s="90"/>
      <c r="W105" s="90"/>
      <c r="X105" s="89">
        <f t="shared" si="27"/>
        <v>1</v>
      </c>
      <c r="Y105" s="77">
        <v>1</v>
      </c>
      <c r="Z105" s="91">
        <f t="shared" si="21"/>
        <v>417</v>
      </c>
      <c r="AA105" s="92">
        <f t="shared" si="28"/>
        <v>7</v>
      </c>
      <c r="AB105" s="93">
        <f>(R105+S105)*(T105+Y105)</f>
        <v>173472</v>
      </c>
      <c r="AC105" s="93">
        <f t="shared" si="25"/>
        <v>2912</v>
      </c>
      <c r="AD105" s="93">
        <f t="shared" si="22"/>
        <v>0</v>
      </c>
      <c r="AE105" s="77" t="s">
        <v>230</v>
      </c>
      <c r="AF105" s="77"/>
    </row>
    <row r="106" spans="1:32" x14ac:dyDescent="0.25">
      <c r="A106" s="77">
        <v>97</v>
      </c>
      <c r="B106" s="77">
        <v>3</v>
      </c>
      <c r="C106" s="77" t="s">
        <v>365</v>
      </c>
      <c r="D106" s="77" t="s">
        <v>366</v>
      </c>
      <c r="E106" s="78" t="s">
        <v>367</v>
      </c>
      <c r="F106" s="78"/>
      <c r="G106" s="78"/>
      <c r="H106" s="78" t="s">
        <v>229</v>
      </c>
      <c r="I106" s="78"/>
      <c r="J106" s="77"/>
      <c r="K106" s="77"/>
      <c r="L106" s="77">
        <v>1710898</v>
      </c>
      <c r="M106" s="77"/>
      <c r="N106" s="77"/>
      <c r="O106" s="77" t="s">
        <v>684</v>
      </c>
      <c r="P106" s="140" t="s">
        <v>807</v>
      </c>
      <c r="Q106" s="77"/>
      <c r="R106" s="88">
        <v>9</v>
      </c>
      <c r="S106" s="229"/>
      <c r="T106" s="222">
        <f t="shared" si="19"/>
        <v>27</v>
      </c>
      <c r="U106" s="90">
        <f t="shared" si="26"/>
        <v>3</v>
      </c>
      <c r="V106" s="90"/>
      <c r="W106" s="90"/>
      <c r="X106" s="89">
        <f t="shared" si="27"/>
        <v>3</v>
      </c>
      <c r="Y106" s="77">
        <v>1</v>
      </c>
      <c r="Z106" s="91">
        <f t="shared" ref="Z106:Z121" si="29">T106+Y106</f>
        <v>28</v>
      </c>
      <c r="AA106" s="92">
        <f t="shared" si="28"/>
        <v>19</v>
      </c>
      <c r="AB106" s="93">
        <f>(R106+S106)*(T106+Y106)</f>
        <v>252</v>
      </c>
      <c r="AC106" s="93">
        <f t="shared" si="25"/>
        <v>171</v>
      </c>
      <c r="AD106" s="93">
        <f t="shared" si="22"/>
        <v>0</v>
      </c>
      <c r="AE106" s="77" t="s">
        <v>230</v>
      </c>
      <c r="AF106" s="77"/>
    </row>
    <row r="107" spans="1:32" x14ac:dyDescent="0.25">
      <c r="A107" s="77">
        <v>98</v>
      </c>
      <c r="B107" s="77">
        <v>0</v>
      </c>
      <c r="C107" s="77" t="s">
        <v>565</v>
      </c>
      <c r="D107" s="77" t="s">
        <v>566</v>
      </c>
      <c r="E107" s="78" t="s">
        <v>722</v>
      </c>
      <c r="F107" s="78"/>
      <c r="G107" s="78"/>
      <c r="H107" s="78" t="s">
        <v>229</v>
      </c>
      <c r="I107" s="78"/>
      <c r="J107" s="77"/>
      <c r="K107" s="77"/>
      <c r="L107" s="77">
        <v>1710898</v>
      </c>
      <c r="M107" s="77"/>
      <c r="N107" s="77"/>
      <c r="O107" s="77" t="s">
        <v>684</v>
      </c>
      <c r="P107" s="140" t="s">
        <v>807</v>
      </c>
      <c r="Q107" s="77"/>
      <c r="R107" s="88">
        <v>7.75</v>
      </c>
      <c r="S107" s="229"/>
      <c r="T107" s="222">
        <f t="shared" si="19"/>
        <v>0</v>
      </c>
      <c r="U107" s="90">
        <f t="shared" si="26"/>
        <v>0</v>
      </c>
      <c r="V107" s="90"/>
      <c r="W107" s="90"/>
      <c r="X107" s="89">
        <f t="shared" si="27"/>
        <v>0</v>
      </c>
      <c r="Y107" s="77">
        <v>1</v>
      </c>
      <c r="Z107" s="91">
        <f t="shared" si="29"/>
        <v>1</v>
      </c>
      <c r="AA107" s="92">
        <f t="shared" si="28"/>
        <v>1</v>
      </c>
      <c r="AB107" s="93">
        <f>(R107+S107)*(T107+Y107)</f>
        <v>7.75</v>
      </c>
      <c r="AC107" s="93">
        <f t="shared" si="25"/>
        <v>7.75</v>
      </c>
      <c r="AD107" s="93">
        <f t="shared" si="22"/>
        <v>0</v>
      </c>
      <c r="AE107" s="77" t="s">
        <v>230</v>
      </c>
      <c r="AF107" s="77"/>
    </row>
    <row r="108" spans="1:32" ht="30" x14ac:dyDescent="0.25">
      <c r="A108" s="77">
        <v>99</v>
      </c>
      <c r="B108" s="77">
        <v>1</v>
      </c>
      <c r="C108" s="77" t="s">
        <v>368</v>
      </c>
      <c r="D108" s="77" t="s">
        <v>369</v>
      </c>
      <c r="E108" s="78" t="s">
        <v>693</v>
      </c>
      <c r="F108" s="78"/>
      <c r="G108" s="78"/>
      <c r="H108" s="78" t="s">
        <v>371</v>
      </c>
      <c r="I108" s="78" t="s">
        <v>369</v>
      </c>
      <c r="J108" s="77"/>
      <c r="K108" s="77"/>
      <c r="L108" s="77"/>
      <c r="M108" s="77"/>
      <c r="N108" s="77"/>
      <c r="O108" s="77"/>
      <c r="P108" s="140" t="s">
        <v>806</v>
      </c>
      <c r="Q108" s="77"/>
      <c r="R108" s="88"/>
      <c r="S108" s="229"/>
      <c r="T108" s="222">
        <f t="shared" si="19"/>
        <v>0</v>
      </c>
      <c r="U108" s="90">
        <f t="shared" si="26"/>
        <v>1</v>
      </c>
      <c r="V108" s="90"/>
      <c r="W108" s="90"/>
      <c r="X108" s="89">
        <f t="shared" si="27"/>
        <v>1</v>
      </c>
      <c r="Y108" s="77"/>
      <c r="Z108" s="91">
        <f t="shared" si="29"/>
        <v>0</v>
      </c>
      <c r="AA108" s="92">
        <f t="shared" si="28"/>
        <v>6</v>
      </c>
      <c r="AB108" s="93">
        <f t="shared" ref="AB108:AB119" si="30">(R108+S108)*T108</f>
        <v>0</v>
      </c>
      <c r="AC108" s="93">
        <f t="shared" si="25"/>
        <v>0</v>
      </c>
      <c r="AD108" s="93">
        <f t="shared" si="22"/>
        <v>0</v>
      </c>
      <c r="AE108" s="77" t="s">
        <v>230</v>
      </c>
      <c r="AF108" s="77"/>
    </row>
    <row r="109" spans="1:32" x14ac:dyDescent="0.25">
      <c r="A109" s="77">
        <v>100</v>
      </c>
      <c r="B109" s="77">
        <v>1</v>
      </c>
      <c r="C109" s="77" t="s">
        <v>372</v>
      </c>
      <c r="D109" s="77" t="s">
        <v>373</v>
      </c>
      <c r="E109" s="78" t="s">
        <v>374</v>
      </c>
      <c r="F109" s="78"/>
      <c r="G109" s="78"/>
      <c r="H109" s="78" t="s">
        <v>375</v>
      </c>
      <c r="I109" s="78" t="s">
        <v>373</v>
      </c>
      <c r="J109" s="77"/>
      <c r="K109" s="77"/>
      <c r="L109" s="77"/>
      <c r="M109" s="77"/>
      <c r="N109" s="77"/>
      <c r="O109" s="77"/>
      <c r="P109" s="140" t="s">
        <v>806</v>
      </c>
      <c r="Q109" s="77"/>
      <c r="R109" s="88"/>
      <c r="S109" s="229"/>
      <c r="T109" s="222">
        <f t="shared" si="19"/>
        <v>0</v>
      </c>
      <c r="U109" s="90">
        <f t="shared" si="26"/>
        <v>1</v>
      </c>
      <c r="V109" s="90"/>
      <c r="W109" s="90"/>
      <c r="X109" s="89">
        <f t="shared" si="27"/>
        <v>1</v>
      </c>
      <c r="Y109" s="77">
        <v>1</v>
      </c>
      <c r="Z109" s="91">
        <f t="shared" si="29"/>
        <v>1</v>
      </c>
      <c r="AA109" s="92">
        <f t="shared" si="28"/>
        <v>7</v>
      </c>
      <c r="AB109" s="93">
        <f t="shared" si="30"/>
        <v>0</v>
      </c>
      <c r="AC109" s="93">
        <f t="shared" si="25"/>
        <v>0</v>
      </c>
      <c r="AD109" s="93">
        <f t="shared" si="22"/>
        <v>0</v>
      </c>
      <c r="AE109" s="77" t="s">
        <v>230</v>
      </c>
      <c r="AF109" s="77"/>
    </row>
    <row r="110" spans="1:32" ht="30" x14ac:dyDescent="0.25">
      <c r="A110" s="77">
        <v>101</v>
      </c>
      <c r="B110" s="77">
        <v>1</v>
      </c>
      <c r="C110" s="77" t="s">
        <v>376</v>
      </c>
      <c r="D110" s="77" t="s">
        <v>724</v>
      </c>
      <c r="E110" s="78" t="s">
        <v>694</v>
      </c>
      <c r="F110" s="78"/>
      <c r="G110" s="78"/>
      <c r="H110" s="78" t="s">
        <v>379</v>
      </c>
      <c r="I110" s="78" t="s">
        <v>724</v>
      </c>
      <c r="J110" s="77"/>
      <c r="K110" s="77"/>
      <c r="L110" s="77"/>
      <c r="M110" s="77"/>
      <c r="N110" s="77"/>
      <c r="O110" s="77"/>
      <c r="P110" s="138" t="s">
        <v>808</v>
      </c>
      <c r="Q110" s="77"/>
      <c r="R110" s="88"/>
      <c r="S110" s="229"/>
      <c r="T110" s="222">
        <f t="shared" si="19"/>
        <v>0</v>
      </c>
      <c r="U110" s="90">
        <f t="shared" si="26"/>
        <v>1</v>
      </c>
      <c r="V110" s="90"/>
      <c r="W110" s="90"/>
      <c r="X110" s="89">
        <f t="shared" si="27"/>
        <v>1</v>
      </c>
      <c r="Y110" s="77">
        <v>1</v>
      </c>
      <c r="Z110" s="91">
        <f t="shared" si="29"/>
        <v>1</v>
      </c>
      <c r="AA110" s="92">
        <f t="shared" si="28"/>
        <v>7</v>
      </c>
      <c r="AB110" s="93">
        <f t="shared" si="30"/>
        <v>0</v>
      </c>
      <c r="AC110" s="93">
        <f t="shared" si="25"/>
        <v>0</v>
      </c>
      <c r="AD110" s="93">
        <f t="shared" si="22"/>
        <v>0</v>
      </c>
      <c r="AE110" s="77" t="s">
        <v>230</v>
      </c>
      <c r="AF110" s="77"/>
    </row>
    <row r="111" spans="1:32" ht="30" x14ac:dyDescent="0.25">
      <c r="A111" s="77">
        <v>102</v>
      </c>
      <c r="B111" s="77">
        <v>1</v>
      </c>
      <c r="C111" s="77" t="s">
        <v>380</v>
      </c>
      <c r="D111" s="77" t="s">
        <v>381</v>
      </c>
      <c r="E111" s="78" t="s">
        <v>382</v>
      </c>
      <c r="F111" s="78"/>
      <c r="G111" s="78"/>
      <c r="H111" s="78" t="s">
        <v>383</v>
      </c>
      <c r="I111" s="78" t="s">
        <v>381</v>
      </c>
      <c r="J111" s="77"/>
      <c r="K111" s="77"/>
      <c r="L111" s="77">
        <v>1711160</v>
      </c>
      <c r="M111" s="77"/>
      <c r="N111" s="77"/>
      <c r="O111" s="77" t="s">
        <v>688</v>
      </c>
      <c r="P111" s="144" t="s">
        <v>809</v>
      </c>
      <c r="Q111" s="77"/>
      <c r="R111" s="88">
        <v>113.5</v>
      </c>
      <c r="S111" s="229"/>
      <c r="T111" s="222">
        <f t="shared" si="19"/>
        <v>113.5</v>
      </c>
      <c r="U111" s="90">
        <f t="shared" si="26"/>
        <v>1</v>
      </c>
      <c r="V111" s="90"/>
      <c r="W111" s="90"/>
      <c r="X111" s="89">
        <f t="shared" si="27"/>
        <v>1</v>
      </c>
      <c r="Y111" s="77"/>
      <c r="Z111" s="91">
        <f t="shared" si="29"/>
        <v>113.5</v>
      </c>
      <c r="AA111" s="92">
        <f t="shared" si="28"/>
        <v>6</v>
      </c>
      <c r="AB111" s="93">
        <f t="shared" si="30"/>
        <v>12882.25</v>
      </c>
      <c r="AC111" s="93">
        <f t="shared" si="25"/>
        <v>681</v>
      </c>
      <c r="AD111" s="93">
        <f t="shared" si="22"/>
        <v>0</v>
      </c>
      <c r="AE111" s="77" t="s">
        <v>230</v>
      </c>
      <c r="AF111" s="77"/>
    </row>
    <row r="112" spans="1:32" ht="45" x14ac:dyDescent="0.25">
      <c r="A112" s="79">
        <v>103</v>
      </c>
      <c r="B112" s="79">
        <v>1</v>
      </c>
      <c r="C112" s="79" t="s">
        <v>384</v>
      </c>
      <c r="D112" s="79" t="s">
        <v>385</v>
      </c>
      <c r="E112" s="79" t="s">
        <v>386</v>
      </c>
      <c r="F112" s="79"/>
      <c r="G112" s="79"/>
      <c r="H112" s="79" t="s">
        <v>387</v>
      </c>
      <c r="I112" s="79" t="s">
        <v>385</v>
      </c>
      <c r="J112" s="79"/>
      <c r="K112" s="79"/>
      <c r="L112" s="79">
        <v>1810496</v>
      </c>
      <c r="M112" s="79"/>
      <c r="N112" s="79"/>
      <c r="O112" s="79"/>
      <c r="P112" s="143"/>
      <c r="Q112" s="79"/>
      <c r="R112" s="98">
        <v>8614.92</v>
      </c>
      <c r="S112" s="233"/>
      <c r="T112" s="222">
        <f t="shared" si="19"/>
        <v>8614.92</v>
      </c>
      <c r="U112" s="100">
        <f t="shared" si="26"/>
        <v>1</v>
      </c>
      <c r="V112" s="100"/>
      <c r="W112" s="100"/>
      <c r="X112" s="99">
        <f t="shared" si="27"/>
        <v>1</v>
      </c>
      <c r="Y112" s="79"/>
      <c r="Z112" s="101">
        <f t="shared" si="29"/>
        <v>8614.92</v>
      </c>
      <c r="AA112" s="79">
        <f t="shared" si="28"/>
        <v>6</v>
      </c>
      <c r="AB112" s="98">
        <f t="shared" si="30"/>
        <v>74216846.606399998</v>
      </c>
      <c r="AC112" s="98">
        <f t="shared" si="25"/>
        <v>51689.520000000004</v>
      </c>
      <c r="AD112" s="93">
        <f t="shared" si="22"/>
        <v>0</v>
      </c>
      <c r="AE112" s="79" t="s">
        <v>230</v>
      </c>
      <c r="AF112" s="77" t="s">
        <v>725</v>
      </c>
    </row>
    <row r="113" spans="1:32" ht="45" x14ac:dyDescent="0.25">
      <c r="A113" s="79">
        <v>104</v>
      </c>
      <c r="B113" s="79">
        <v>1</v>
      </c>
      <c r="C113" s="79" t="s">
        <v>388</v>
      </c>
      <c r="D113" s="79" t="s">
        <v>389</v>
      </c>
      <c r="E113" s="79" t="s">
        <v>390</v>
      </c>
      <c r="F113" s="79"/>
      <c r="G113" s="79"/>
      <c r="H113" s="79" t="s">
        <v>391</v>
      </c>
      <c r="I113" s="79"/>
      <c r="J113" s="79"/>
      <c r="K113" s="79"/>
      <c r="L113" s="79">
        <v>1811195</v>
      </c>
      <c r="M113" s="79"/>
      <c r="N113" s="79"/>
      <c r="O113" s="79"/>
      <c r="P113" s="143"/>
      <c r="Q113" s="79"/>
      <c r="R113" s="98">
        <v>10438</v>
      </c>
      <c r="S113" s="233"/>
      <c r="T113" s="222">
        <f t="shared" si="19"/>
        <v>10438</v>
      </c>
      <c r="U113" s="100">
        <f t="shared" si="26"/>
        <v>1</v>
      </c>
      <c r="V113" s="100"/>
      <c r="W113" s="100"/>
      <c r="X113" s="99">
        <f t="shared" si="27"/>
        <v>1</v>
      </c>
      <c r="Y113" s="79"/>
      <c r="Z113" s="101">
        <f t="shared" si="29"/>
        <v>10438</v>
      </c>
      <c r="AA113" s="79">
        <f t="shared" si="28"/>
        <v>6</v>
      </c>
      <c r="AB113" s="98">
        <f t="shared" si="30"/>
        <v>108951844</v>
      </c>
      <c r="AC113" s="98">
        <f t="shared" si="25"/>
        <v>62628</v>
      </c>
      <c r="AD113" s="93">
        <f t="shared" si="22"/>
        <v>0</v>
      </c>
      <c r="AE113" s="79" t="s">
        <v>230</v>
      </c>
      <c r="AF113" s="77" t="s">
        <v>725</v>
      </c>
    </row>
    <row r="114" spans="1:32" ht="30" x14ac:dyDescent="0.25">
      <c r="A114" s="79">
        <v>105</v>
      </c>
      <c r="B114" s="79">
        <v>1</v>
      </c>
      <c r="C114" s="79" t="s">
        <v>392</v>
      </c>
      <c r="D114" s="79" t="s">
        <v>393</v>
      </c>
      <c r="E114" s="79" t="s">
        <v>394</v>
      </c>
      <c r="F114" s="79"/>
      <c r="G114" s="79"/>
      <c r="H114" s="79" t="s">
        <v>320</v>
      </c>
      <c r="I114" s="79" t="s">
        <v>319</v>
      </c>
      <c r="J114" s="79"/>
      <c r="K114" s="79"/>
      <c r="L114" s="79">
        <v>1811194</v>
      </c>
      <c r="M114" s="79"/>
      <c r="N114" s="79"/>
      <c r="O114" s="79"/>
      <c r="P114" s="143"/>
      <c r="Q114" s="79"/>
      <c r="R114" s="98">
        <v>25000</v>
      </c>
      <c r="S114" s="233"/>
      <c r="T114" s="222">
        <f t="shared" si="19"/>
        <v>25000</v>
      </c>
      <c r="U114" s="100">
        <f t="shared" si="26"/>
        <v>1</v>
      </c>
      <c r="V114" s="100"/>
      <c r="W114" s="100"/>
      <c r="X114" s="99">
        <f t="shared" si="27"/>
        <v>1</v>
      </c>
      <c r="Y114" s="79"/>
      <c r="Z114" s="101">
        <f t="shared" si="29"/>
        <v>25000</v>
      </c>
      <c r="AA114" s="79">
        <f t="shared" si="28"/>
        <v>6</v>
      </c>
      <c r="AB114" s="98">
        <f t="shared" si="30"/>
        <v>625000000</v>
      </c>
      <c r="AC114" s="98">
        <f t="shared" si="25"/>
        <v>150000</v>
      </c>
      <c r="AD114" s="93">
        <f t="shared" si="22"/>
        <v>0</v>
      </c>
      <c r="AE114" s="79" t="s">
        <v>230</v>
      </c>
      <c r="AF114" s="77" t="s">
        <v>725</v>
      </c>
    </row>
    <row r="115" spans="1:32" ht="30" x14ac:dyDescent="0.25">
      <c r="A115" s="79">
        <v>106</v>
      </c>
      <c r="B115" s="79">
        <v>1</v>
      </c>
      <c r="C115" s="79" t="s">
        <v>395</v>
      </c>
      <c r="D115" s="79" t="s">
        <v>396</v>
      </c>
      <c r="E115" s="79" t="s">
        <v>397</v>
      </c>
      <c r="F115" s="79"/>
      <c r="G115" s="79"/>
      <c r="H115" s="79" t="s">
        <v>398</v>
      </c>
      <c r="I115" s="79" t="s">
        <v>396</v>
      </c>
      <c r="J115" s="79"/>
      <c r="K115" s="79"/>
      <c r="L115" s="79">
        <v>1811050</v>
      </c>
      <c r="M115" s="79"/>
      <c r="N115" s="79"/>
      <c r="O115" s="79"/>
      <c r="P115" s="143"/>
      <c r="Q115" s="79"/>
      <c r="R115" s="98">
        <v>750</v>
      </c>
      <c r="S115" s="233"/>
      <c r="T115" s="222">
        <f t="shared" si="19"/>
        <v>750</v>
      </c>
      <c r="U115" s="100">
        <f t="shared" si="26"/>
        <v>1</v>
      </c>
      <c r="V115" s="100"/>
      <c r="W115" s="100"/>
      <c r="X115" s="99">
        <f t="shared" si="27"/>
        <v>1</v>
      </c>
      <c r="Y115" s="79"/>
      <c r="Z115" s="101">
        <f t="shared" si="29"/>
        <v>750</v>
      </c>
      <c r="AA115" s="79">
        <f t="shared" si="28"/>
        <v>6</v>
      </c>
      <c r="AB115" s="98">
        <f t="shared" si="30"/>
        <v>562500</v>
      </c>
      <c r="AC115" s="98">
        <f t="shared" si="25"/>
        <v>4500</v>
      </c>
      <c r="AD115" s="93">
        <f t="shared" si="22"/>
        <v>0</v>
      </c>
      <c r="AE115" s="79" t="s">
        <v>253</v>
      </c>
      <c r="AF115" s="77" t="s">
        <v>725</v>
      </c>
    </row>
    <row r="116" spans="1:32" ht="30" x14ac:dyDescent="0.25">
      <c r="A116" s="79">
        <v>107</v>
      </c>
      <c r="B116" s="79">
        <v>1</v>
      </c>
      <c r="C116" s="79" t="s">
        <v>399</v>
      </c>
      <c r="D116" s="79" t="s">
        <v>853</v>
      </c>
      <c r="E116" s="79" t="s">
        <v>854</v>
      </c>
      <c r="F116" s="79"/>
      <c r="G116" s="79"/>
      <c r="H116" s="79" t="s">
        <v>391</v>
      </c>
      <c r="I116" s="79"/>
      <c r="J116" s="79"/>
      <c r="K116" s="79"/>
      <c r="L116" s="79">
        <v>1811195</v>
      </c>
      <c r="M116" s="79"/>
      <c r="N116" s="79"/>
      <c r="O116" s="79"/>
      <c r="P116" s="143"/>
      <c r="Q116" s="79"/>
      <c r="R116" s="98">
        <v>4337</v>
      </c>
      <c r="S116" s="233"/>
      <c r="T116" s="222">
        <f t="shared" si="19"/>
        <v>4337</v>
      </c>
      <c r="U116" s="99">
        <f t="shared" si="26"/>
        <v>1</v>
      </c>
      <c r="V116" s="99"/>
      <c r="W116" s="99"/>
      <c r="X116" s="99">
        <f t="shared" si="27"/>
        <v>1</v>
      </c>
      <c r="Y116" s="79"/>
      <c r="Z116" s="101">
        <f t="shared" si="29"/>
        <v>4337</v>
      </c>
      <c r="AA116" s="79">
        <f t="shared" si="28"/>
        <v>6</v>
      </c>
      <c r="AB116" s="98">
        <f t="shared" si="30"/>
        <v>18809569</v>
      </c>
      <c r="AC116" s="98">
        <f t="shared" si="25"/>
        <v>26022</v>
      </c>
      <c r="AD116" s="93">
        <f t="shared" si="22"/>
        <v>0</v>
      </c>
      <c r="AE116" s="102" t="s">
        <v>230</v>
      </c>
      <c r="AF116" s="77" t="s">
        <v>725</v>
      </c>
    </row>
    <row r="117" spans="1:32" ht="30" x14ac:dyDescent="0.25">
      <c r="A117" s="79">
        <v>108</v>
      </c>
      <c r="B117" s="79">
        <v>1</v>
      </c>
      <c r="C117" s="79" t="s">
        <v>401</v>
      </c>
      <c r="D117" s="79" t="s">
        <v>856</v>
      </c>
      <c r="E117" s="79" t="s">
        <v>855</v>
      </c>
      <c r="F117" s="79"/>
      <c r="G117" s="79"/>
      <c r="H117" s="79" t="s">
        <v>857</v>
      </c>
      <c r="I117" s="79" t="s">
        <v>856</v>
      </c>
      <c r="J117" s="79"/>
      <c r="K117" s="79"/>
      <c r="L117" s="236">
        <v>1911376</v>
      </c>
      <c r="M117" s="79"/>
      <c r="N117" s="79"/>
      <c r="O117" s="79"/>
      <c r="P117" s="143"/>
      <c r="Q117" s="79"/>
      <c r="R117" s="98">
        <v>20850</v>
      </c>
      <c r="S117" s="233"/>
      <c r="T117" s="222">
        <f t="shared" si="19"/>
        <v>20850</v>
      </c>
      <c r="U117" s="100">
        <f t="shared" si="26"/>
        <v>1</v>
      </c>
      <c r="V117" s="100"/>
      <c r="W117" s="100"/>
      <c r="X117" s="99">
        <f t="shared" si="27"/>
        <v>1</v>
      </c>
      <c r="Y117" s="79"/>
      <c r="Z117" s="101">
        <f t="shared" si="29"/>
        <v>20850</v>
      </c>
      <c r="AA117" s="79">
        <f t="shared" si="28"/>
        <v>6</v>
      </c>
      <c r="AB117" s="98">
        <f t="shared" si="30"/>
        <v>434722500</v>
      </c>
      <c r="AC117" s="98">
        <f t="shared" si="25"/>
        <v>125100</v>
      </c>
      <c r="AD117" s="93">
        <f t="shared" si="22"/>
        <v>0</v>
      </c>
      <c r="AE117" s="102" t="s">
        <v>720</v>
      </c>
      <c r="AF117" s="77"/>
    </row>
    <row r="118" spans="1:32" ht="45" x14ac:dyDescent="0.25">
      <c r="A118" s="77">
        <v>109</v>
      </c>
      <c r="B118" s="77">
        <v>4</v>
      </c>
      <c r="C118" s="77" t="s">
        <v>615</v>
      </c>
      <c r="D118" s="77" t="s">
        <v>322</v>
      </c>
      <c r="E118" s="78" t="s">
        <v>323</v>
      </c>
      <c r="F118" s="78"/>
      <c r="G118" s="78"/>
      <c r="H118" s="78" t="s">
        <v>120</v>
      </c>
      <c r="I118" s="78" t="s">
        <v>612</v>
      </c>
      <c r="J118" s="77" t="s">
        <v>616</v>
      </c>
      <c r="K118" s="77" t="s">
        <v>656</v>
      </c>
      <c r="L118" s="96" t="s">
        <v>648</v>
      </c>
      <c r="M118" s="97" t="s">
        <v>738</v>
      </c>
      <c r="N118" s="77"/>
      <c r="O118" s="97" t="s">
        <v>663</v>
      </c>
      <c r="P118" s="140" t="s">
        <v>664</v>
      </c>
      <c r="Q118" s="77"/>
      <c r="R118" s="88">
        <v>10.4</v>
      </c>
      <c r="S118" s="229"/>
      <c r="T118" s="222">
        <f t="shared" si="19"/>
        <v>41.6</v>
      </c>
      <c r="U118" s="90">
        <f t="shared" si="26"/>
        <v>4</v>
      </c>
      <c r="V118" s="90"/>
      <c r="W118" s="90" t="s">
        <v>815</v>
      </c>
      <c r="X118" s="89">
        <f t="shared" si="27"/>
        <v>4</v>
      </c>
      <c r="Y118" s="77">
        <v>4</v>
      </c>
      <c r="Z118" s="91">
        <f t="shared" si="29"/>
        <v>45.6</v>
      </c>
      <c r="AA118" s="92">
        <f t="shared" si="28"/>
        <v>28</v>
      </c>
      <c r="AB118" s="93">
        <f t="shared" si="30"/>
        <v>432.64000000000004</v>
      </c>
      <c r="AC118" s="93">
        <f t="shared" si="25"/>
        <v>291.2</v>
      </c>
      <c r="AD118" s="93" t="e">
        <f t="shared" si="22"/>
        <v>#VALUE!</v>
      </c>
      <c r="AE118" s="94" t="s">
        <v>116</v>
      </c>
      <c r="AF118" s="77"/>
    </row>
    <row r="119" spans="1:32" ht="45" x14ac:dyDescent="0.25">
      <c r="A119" s="77">
        <v>110</v>
      </c>
      <c r="B119" s="77">
        <v>1</v>
      </c>
      <c r="C119" s="77"/>
      <c r="D119" s="77" t="s">
        <v>634</v>
      </c>
      <c r="E119" s="78" t="s">
        <v>635</v>
      </c>
      <c r="F119" s="78" t="s">
        <v>613</v>
      </c>
      <c r="G119" s="78" t="s">
        <v>750</v>
      </c>
      <c r="H119" s="78"/>
      <c r="I119" s="78"/>
      <c r="J119" s="77"/>
      <c r="K119" s="77" t="s">
        <v>633</v>
      </c>
      <c r="L119" s="96" t="s">
        <v>751</v>
      </c>
      <c r="M119" s="77"/>
      <c r="N119" s="77"/>
      <c r="O119" s="97" t="s">
        <v>752</v>
      </c>
      <c r="P119" s="140" t="s">
        <v>810</v>
      </c>
      <c r="Q119" s="95">
        <v>42943</v>
      </c>
      <c r="R119" s="88">
        <v>60.68</v>
      </c>
      <c r="S119" s="229"/>
      <c r="T119" s="222">
        <f t="shared" si="19"/>
        <v>60.68</v>
      </c>
      <c r="U119" s="90">
        <f t="shared" si="26"/>
        <v>1</v>
      </c>
      <c r="V119" s="90"/>
      <c r="W119" s="90"/>
      <c r="X119" s="88">
        <f t="shared" si="27"/>
        <v>1</v>
      </c>
      <c r="Y119" s="77">
        <v>4</v>
      </c>
      <c r="Z119" s="91">
        <f t="shared" si="29"/>
        <v>64.680000000000007</v>
      </c>
      <c r="AA119" s="92">
        <f t="shared" si="28"/>
        <v>10</v>
      </c>
      <c r="AB119" s="93">
        <f t="shared" si="30"/>
        <v>3682.0623999999998</v>
      </c>
      <c r="AC119" s="93">
        <f t="shared" si="25"/>
        <v>606.79999999999995</v>
      </c>
      <c r="AD119" s="93">
        <f t="shared" si="22"/>
        <v>0</v>
      </c>
      <c r="AE119" s="94" t="s">
        <v>116</v>
      </c>
      <c r="AF119" s="77"/>
    </row>
    <row r="120" spans="1:32" ht="45" x14ac:dyDescent="0.25">
      <c r="A120" s="77">
        <v>111</v>
      </c>
      <c r="B120" s="77">
        <v>1</v>
      </c>
      <c r="C120" s="77" t="s">
        <v>698</v>
      </c>
      <c r="D120" s="77" t="s">
        <v>696</v>
      </c>
      <c r="E120" s="77" t="s">
        <v>697</v>
      </c>
      <c r="F120" s="77"/>
      <c r="G120" s="77"/>
      <c r="H120" s="77" t="s">
        <v>229</v>
      </c>
      <c r="I120" s="77"/>
      <c r="J120" s="77"/>
      <c r="K120" s="77"/>
      <c r="L120" s="77">
        <v>1710898</v>
      </c>
      <c r="M120" s="77"/>
      <c r="N120" s="77"/>
      <c r="O120" s="77" t="s">
        <v>683</v>
      </c>
      <c r="P120" s="138" t="s">
        <v>811</v>
      </c>
      <c r="Q120" s="77"/>
      <c r="R120" s="88">
        <v>271.5</v>
      </c>
      <c r="S120" s="229"/>
      <c r="T120" s="222">
        <f t="shared" si="19"/>
        <v>271.5</v>
      </c>
      <c r="U120" s="89">
        <f t="shared" si="26"/>
        <v>1</v>
      </c>
      <c r="V120" s="89"/>
      <c r="W120" s="89"/>
      <c r="X120" s="89">
        <v>0</v>
      </c>
      <c r="Y120" s="77">
        <v>1</v>
      </c>
      <c r="Z120" s="91">
        <f t="shared" si="29"/>
        <v>272.5</v>
      </c>
      <c r="AA120" s="92">
        <f t="shared" si="28"/>
        <v>6</v>
      </c>
      <c r="AB120" s="93">
        <f>(R120+S122)*(T120+Y120)</f>
        <v>73983.75</v>
      </c>
      <c r="AC120" s="93">
        <f>(R120+S122)*AA120</f>
        <v>1629</v>
      </c>
      <c r="AD120" s="93">
        <f t="shared" si="22"/>
        <v>0</v>
      </c>
      <c r="AE120" s="77" t="s">
        <v>230</v>
      </c>
      <c r="AF120" s="77"/>
    </row>
    <row r="121" spans="1:32" ht="45" x14ac:dyDescent="0.25">
      <c r="A121" s="77">
        <v>112</v>
      </c>
      <c r="B121" s="77">
        <v>2</v>
      </c>
      <c r="C121" s="77" t="s">
        <v>699</v>
      </c>
      <c r="D121" s="77" t="s">
        <v>700</v>
      </c>
      <c r="E121" s="77" t="s">
        <v>701</v>
      </c>
      <c r="F121" s="77"/>
      <c r="G121" s="77"/>
      <c r="H121" s="77" t="s">
        <v>229</v>
      </c>
      <c r="I121" s="77"/>
      <c r="J121" s="77"/>
      <c r="K121" s="77"/>
      <c r="L121" s="77">
        <v>1710898</v>
      </c>
      <c r="M121" s="77"/>
      <c r="N121" s="77"/>
      <c r="O121" s="77" t="s">
        <v>702</v>
      </c>
      <c r="P121" s="138" t="s">
        <v>811</v>
      </c>
      <c r="Q121" s="77"/>
      <c r="R121" s="88">
        <v>185.75</v>
      </c>
      <c r="S121" s="229"/>
      <c r="T121" s="222">
        <f t="shared" si="19"/>
        <v>371.5</v>
      </c>
      <c r="U121" s="89">
        <f t="shared" si="26"/>
        <v>2</v>
      </c>
      <c r="V121" s="89"/>
      <c r="W121" s="89"/>
      <c r="X121" s="89">
        <v>0</v>
      </c>
      <c r="Y121" s="77">
        <v>1</v>
      </c>
      <c r="Z121" s="91">
        <f t="shared" si="29"/>
        <v>372.5</v>
      </c>
      <c r="AA121" s="92">
        <f t="shared" si="28"/>
        <v>11</v>
      </c>
      <c r="AB121" s="93">
        <f>(R121+S123)*(T121+Y121)</f>
        <v>69191.875</v>
      </c>
      <c r="AC121" s="93">
        <f>(R121+S123)*AA121</f>
        <v>2043.25</v>
      </c>
      <c r="AD121" s="93">
        <f t="shared" si="22"/>
        <v>0</v>
      </c>
      <c r="AE121" s="77" t="s">
        <v>230</v>
      </c>
      <c r="AF121" s="77"/>
    </row>
    <row r="122" spans="1:32" ht="45" x14ac:dyDescent="0.25">
      <c r="A122" s="77">
        <v>113</v>
      </c>
      <c r="B122" s="77">
        <v>1</v>
      </c>
      <c r="C122" s="77" t="s">
        <v>703</v>
      </c>
      <c r="D122" s="103" t="s">
        <v>704</v>
      </c>
      <c r="E122" s="103" t="s">
        <v>705</v>
      </c>
      <c r="F122" s="104"/>
      <c r="G122" s="104"/>
      <c r="H122" s="103" t="s">
        <v>706</v>
      </c>
      <c r="I122" s="77"/>
      <c r="J122" s="77"/>
      <c r="K122" s="77"/>
      <c r="L122" s="104" t="s">
        <v>707</v>
      </c>
      <c r="M122" s="77"/>
      <c r="N122" s="77"/>
      <c r="O122" s="78" t="s">
        <v>715</v>
      </c>
      <c r="P122" s="144" t="s">
        <v>813</v>
      </c>
      <c r="Q122" s="77"/>
      <c r="R122" s="105">
        <v>5.25</v>
      </c>
      <c r="S122" s="229"/>
      <c r="T122" s="222">
        <f t="shared" si="19"/>
        <v>5.25</v>
      </c>
      <c r="U122" s="89">
        <f t="shared" si="26"/>
        <v>1</v>
      </c>
      <c r="V122" s="89"/>
      <c r="W122" s="89"/>
      <c r="X122" s="89">
        <v>0</v>
      </c>
      <c r="Y122" s="77">
        <v>1</v>
      </c>
      <c r="Z122" s="91">
        <f t="shared" ref="Z122:Z126" si="31">T122+Y122</f>
        <v>6.25</v>
      </c>
      <c r="AA122" s="92">
        <f t="shared" si="28"/>
        <v>6</v>
      </c>
      <c r="AB122" s="93">
        <f t="shared" ref="AB122:AB124" si="32">(R122+S124)*(T122+Y122)</f>
        <v>32.8125</v>
      </c>
      <c r="AC122" s="93">
        <f t="shared" ref="AC122:AC124" si="33">(R122+S124)*AA122</f>
        <v>31.5</v>
      </c>
      <c r="AD122" s="93">
        <f t="shared" si="22"/>
        <v>0</v>
      </c>
      <c r="AE122" s="77" t="s">
        <v>230</v>
      </c>
      <c r="AF122" s="77"/>
    </row>
    <row r="123" spans="1:32" ht="45" x14ac:dyDescent="0.25">
      <c r="A123" s="78">
        <v>114</v>
      </c>
      <c r="B123" s="77">
        <v>1</v>
      </c>
      <c r="C123" s="77" t="s">
        <v>703</v>
      </c>
      <c r="D123" s="103" t="s">
        <v>709</v>
      </c>
      <c r="E123" s="103" t="s">
        <v>723</v>
      </c>
      <c r="F123" s="104"/>
      <c r="G123" s="104"/>
      <c r="H123" s="103" t="s">
        <v>710</v>
      </c>
      <c r="I123" s="77"/>
      <c r="J123" s="77"/>
      <c r="K123" s="77"/>
      <c r="L123" s="104" t="s">
        <v>707</v>
      </c>
      <c r="M123" s="77"/>
      <c r="N123" s="77"/>
      <c r="O123" s="78" t="s">
        <v>715</v>
      </c>
      <c r="P123" s="144" t="s">
        <v>813</v>
      </c>
      <c r="Q123" s="77"/>
      <c r="R123" s="105">
        <v>17</v>
      </c>
      <c r="S123" s="229"/>
      <c r="T123" s="222">
        <f t="shared" si="19"/>
        <v>17</v>
      </c>
      <c r="U123" s="89">
        <f t="shared" si="26"/>
        <v>1</v>
      </c>
      <c r="V123" s="89"/>
      <c r="W123" s="89"/>
      <c r="X123" s="89">
        <v>0</v>
      </c>
      <c r="Y123" s="77">
        <v>1</v>
      </c>
      <c r="Z123" s="91">
        <f t="shared" si="31"/>
        <v>18</v>
      </c>
      <c r="AA123" s="92">
        <f t="shared" si="28"/>
        <v>6</v>
      </c>
      <c r="AB123" s="93">
        <f t="shared" si="32"/>
        <v>306</v>
      </c>
      <c r="AC123" s="93">
        <f t="shared" si="33"/>
        <v>102</v>
      </c>
      <c r="AD123" s="93">
        <f t="shared" si="22"/>
        <v>0</v>
      </c>
      <c r="AE123" s="77" t="s">
        <v>230</v>
      </c>
      <c r="AF123" s="77"/>
    </row>
    <row r="124" spans="1:32" ht="45" x14ac:dyDescent="0.25">
      <c r="A124" s="78">
        <v>115</v>
      </c>
      <c r="B124" s="77">
        <v>1</v>
      </c>
      <c r="C124" s="77" t="s">
        <v>703</v>
      </c>
      <c r="D124" s="103" t="s">
        <v>711</v>
      </c>
      <c r="E124" s="103" t="s">
        <v>712</v>
      </c>
      <c r="F124" s="104"/>
      <c r="G124" s="104"/>
      <c r="H124" s="103" t="s">
        <v>710</v>
      </c>
      <c r="I124" s="77"/>
      <c r="J124" s="77"/>
      <c r="K124" s="77"/>
      <c r="L124" s="104" t="s">
        <v>707</v>
      </c>
      <c r="M124" s="77"/>
      <c r="N124" s="77"/>
      <c r="O124" s="78" t="s">
        <v>715</v>
      </c>
      <c r="P124" s="144" t="s">
        <v>813</v>
      </c>
      <c r="Q124" s="77"/>
      <c r="R124" s="105">
        <v>5.25</v>
      </c>
      <c r="S124" s="229"/>
      <c r="T124" s="222">
        <f t="shared" si="19"/>
        <v>5.25</v>
      </c>
      <c r="U124" s="89">
        <f t="shared" si="26"/>
        <v>1</v>
      </c>
      <c r="V124" s="89"/>
      <c r="W124" s="89"/>
      <c r="X124" s="89">
        <v>0</v>
      </c>
      <c r="Y124" s="77">
        <v>1</v>
      </c>
      <c r="Z124" s="91">
        <f t="shared" si="31"/>
        <v>6.25</v>
      </c>
      <c r="AA124" s="92">
        <f t="shared" si="28"/>
        <v>6</v>
      </c>
      <c r="AB124" s="93">
        <f t="shared" si="32"/>
        <v>32.8125</v>
      </c>
      <c r="AC124" s="93">
        <f t="shared" si="33"/>
        <v>31.5</v>
      </c>
      <c r="AD124" s="93">
        <f t="shared" si="22"/>
        <v>0</v>
      </c>
      <c r="AE124" s="77" t="s">
        <v>230</v>
      </c>
      <c r="AF124" s="77"/>
    </row>
    <row r="125" spans="1:32" ht="45" x14ac:dyDescent="0.25">
      <c r="A125" s="78">
        <v>116</v>
      </c>
      <c r="B125" s="77">
        <v>1</v>
      </c>
      <c r="C125" s="77" t="s">
        <v>703</v>
      </c>
      <c r="D125" s="103" t="s">
        <v>713</v>
      </c>
      <c r="E125" s="103" t="s">
        <v>714</v>
      </c>
      <c r="F125" s="104"/>
      <c r="G125" s="104"/>
      <c r="H125" s="103" t="s">
        <v>710</v>
      </c>
      <c r="I125" s="77"/>
      <c r="J125" s="77"/>
      <c r="K125" s="77"/>
      <c r="L125" s="104" t="s">
        <v>707</v>
      </c>
      <c r="M125" s="77"/>
      <c r="N125" s="77"/>
      <c r="O125" s="78" t="s">
        <v>715</v>
      </c>
      <c r="P125" s="144" t="s">
        <v>813</v>
      </c>
      <c r="Q125" s="77"/>
      <c r="R125" s="105">
        <v>16.5</v>
      </c>
      <c r="S125" s="229"/>
      <c r="T125" s="222">
        <f t="shared" si="19"/>
        <v>16.5</v>
      </c>
      <c r="U125" s="89">
        <f t="shared" si="26"/>
        <v>1</v>
      </c>
      <c r="V125" s="89"/>
      <c r="W125" s="89"/>
      <c r="X125" s="89">
        <v>0</v>
      </c>
      <c r="Y125" s="77">
        <v>1</v>
      </c>
      <c r="Z125" s="91">
        <f t="shared" si="31"/>
        <v>17.5</v>
      </c>
      <c r="AA125" s="92">
        <f t="shared" si="28"/>
        <v>6</v>
      </c>
      <c r="AB125" s="93" t="e">
        <f>(R125+#REF!)*(T125+Y125)</f>
        <v>#REF!</v>
      </c>
      <c r="AC125" s="93" t="e">
        <f>(R125+#REF!)*AA125</f>
        <v>#REF!</v>
      </c>
      <c r="AD125" s="93">
        <f t="shared" si="22"/>
        <v>0</v>
      </c>
      <c r="AE125" s="77" t="s">
        <v>230</v>
      </c>
      <c r="AF125" s="77"/>
    </row>
    <row r="126" spans="1:32" ht="45" x14ac:dyDescent="0.25">
      <c r="A126" s="78">
        <v>117</v>
      </c>
      <c r="B126" s="77">
        <v>1</v>
      </c>
      <c r="C126" s="77" t="s">
        <v>703</v>
      </c>
      <c r="D126" s="77"/>
      <c r="E126" s="103" t="s">
        <v>708</v>
      </c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138" t="s">
        <v>812</v>
      </c>
      <c r="Q126" s="77"/>
      <c r="R126" s="88"/>
      <c r="S126" s="229"/>
      <c r="T126" s="222">
        <f t="shared" si="19"/>
        <v>0</v>
      </c>
      <c r="U126" s="89">
        <f t="shared" si="26"/>
        <v>1</v>
      </c>
      <c r="V126" s="89"/>
      <c r="W126" s="89"/>
      <c r="X126" s="89">
        <v>0</v>
      </c>
      <c r="Y126" s="77">
        <v>1</v>
      </c>
      <c r="Z126" s="91">
        <f t="shared" si="31"/>
        <v>1</v>
      </c>
      <c r="AA126" s="92">
        <f t="shared" si="28"/>
        <v>6</v>
      </c>
      <c r="AB126" s="93">
        <f>(R126+S127)*(T126+Y126)</f>
        <v>0</v>
      </c>
      <c r="AC126" s="93">
        <f>(R126+S127)*AA126</f>
        <v>0</v>
      </c>
      <c r="AD126" s="93">
        <f t="shared" si="22"/>
        <v>0</v>
      </c>
      <c r="AE126" s="77" t="s">
        <v>230</v>
      </c>
      <c r="AF126" s="77"/>
    </row>
    <row r="127" spans="1:32" ht="45.75" x14ac:dyDescent="0.3">
      <c r="A127" s="78">
        <v>118</v>
      </c>
      <c r="B127" s="76">
        <v>2</v>
      </c>
      <c r="C127" s="76" t="s">
        <v>699</v>
      </c>
      <c r="D127" s="103" t="s">
        <v>716</v>
      </c>
      <c r="E127" s="76" t="s">
        <v>717</v>
      </c>
      <c r="F127" s="76" t="s">
        <v>718</v>
      </c>
      <c r="G127" s="76"/>
      <c r="H127" s="76"/>
      <c r="I127" s="76"/>
      <c r="J127" s="76"/>
      <c r="K127" s="76"/>
      <c r="L127" s="106" t="s">
        <v>719</v>
      </c>
      <c r="M127" s="76"/>
      <c r="N127" s="76"/>
      <c r="O127" s="78" t="s">
        <v>721</v>
      </c>
      <c r="P127" s="145" t="s">
        <v>806</v>
      </c>
      <c r="Q127" s="76"/>
      <c r="R127" s="107">
        <v>36</v>
      </c>
      <c r="S127" s="229"/>
      <c r="T127" s="222">
        <f t="shared" si="19"/>
        <v>72</v>
      </c>
      <c r="U127" s="89">
        <f>B128</f>
        <v>0</v>
      </c>
      <c r="V127" s="89"/>
      <c r="W127" s="89"/>
      <c r="X127" s="89">
        <v>0</v>
      </c>
      <c r="Y127" s="77">
        <v>1</v>
      </c>
      <c r="Z127" s="91">
        <f t="shared" ref="Z127" si="34">T127+Y127</f>
        <v>73</v>
      </c>
      <c r="AA127" s="92">
        <f>($C$5*B128)+U127+X127+Y127</f>
        <v>1</v>
      </c>
      <c r="AB127" s="93">
        <f>(R127+S130)*(T127+Y127)</f>
        <v>2628</v>
      </c>
      <c r="AC127" s="93">
        <f>(R127+S130)*AA127</f>
        <v>36</v>
      </c>
      <c r="AD127" s="93">
        <f t="shared" si="22"/>
        <v>0</v>
      </c>
      <c r="AE127" s="108" t="s">
        <v>720</v>
      </c>
      <c r="AF127" s="76"/>
    </row>
    <row r="129" spans="20:20" x14ac:dyDescent="0.25">
      <c r="T129" s="223">
        <f>SUM(T7:T128)</f>
        <v>91661.91</v>
      </c>
    </row>
    <row r="132" spans="20:20" x14ac:dyDescent="0.25">
      <c r="T132" s="223">
        <f>R117+R116+R115+R114+R113+R112</f>
        <v>69989.919999999998</v>
      </c>
    </row>
  </sheetData>
  <sortState ref="A7:AC118">
    <sortCondition ref="A7:A118"/>
  </sortState>
  <mergeCells count="6">
    <mergeCell ref="A1:AF1"/>
    <mergeCell ref="B2:F2"/>
    <mergeCell ref="A5:B5"/>
    <mergeCell ref="A3:C3"/>
    <mergeCell ref="A4:C4"/>
    <mergeCell ref="G4:H4"/>
  </mergeCells>
  <pageMargins left="0.25" right="0.25" top="0.75" bottom="0.75" header="0.3" footer="0.3"/>
  <pageSetup paperSize="17" scale="81" fitToHeight="0" orientation="landscape" r:id="rId1"/>
  <rowBreaks count="2" manualBreakCount="2">
    <brk id="70" min="4" max="22" man="1"/>
    <brk id="104" min="4" max="22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2"/>
  <sheetViews>
    <sheetView workbookViewId="0">
      <selection activeCell="F37" sqref="F37"/>
    </sheetView>
  </sheetViews>
  <sheetFormatPr defaultRowHeight="15" x14ac:dyDescent="0.25"/>
  <cols>
    <col min="1" max="1" width="10.28515625" customWidth="1"/>
    <col min="2" max="2" width="14.7109375" customWidth="1"/>
    <col min="3" max="3" width="13.28515625" customWidth="1"/>
    <col min="4" max="4" width="7.7109375" style="21" customWidth="1"/>
    <col min="5" max="5" width="23" style="23" customWidth="1"/>
    <col min="6" max="6" width="68.85546875" customWidth="1"/>
    <col min="7" max="7" width="16.28515625" customWidth="1"/>
    <col min="8" max="9" width="17" customWidth="1"/>
  </cols>
  <sheetData>
    <row r="1" spans="1:10" s="1" customFormat="1" ht="17.25" thickBot="1" x14ac:dyDescent="0.4">
      <c r="A1" s="196" t="s">
        <v>39</v>
      </c>
      <c r="B1" s="197"/>
      <c r="C1" s="197"/>
      <c r="D1" s="197"/>
      <c r="E1" s="197"/>
      <c r="F1" s="197"/>
      <c r="G1" s="197"/>
      <c r="H1" s="197"/>
      <c r="I1" s="198"/>
    </row>
    <row r="2" spans="1:10" s="1" customFormat="1" x14ac:dyDescent="0.25">
      <c r="A2" s="20" t="s">
        <v>7</v>
      </c>
      <c r="B2" s="12">
        <f ca="1">TODAY()</f>
        <v>45321</v>
      </c>
      <c r="C2" s="12"/>
      <c r="D2" s="207" t="str">
        <f ca="1">CELL("filename")</f>
        <v>Q:\BillsOfMaterials\EE_BOM\[LRAUVMasterElectricalBOM_Jan2024.xlsx]Electrical</v>
      </c>
      <c r="E2" s="208"/>
      <c r="F2" s="208"/>
      <c r="G2" s="208"/>
      <c r="H2" s="208"/>
      <c r="I2" s="209"/>
      <c r="J2" s="2"/>
    </row>
    <row r="3" spans="1:10" s="1" customFormat="1" ht="31.5" x14ac:dyDescent="0.25">
      <c r="A3" s="8" t="s">
        <v>8</v>
      </c>
      <c r="B3" s="5" t="s">
        <v>0</v>
      </c>
      <c r="C3" s="5" t="s">
        <v>1</v>
      </c>
      <c r="D3" s="25" t="s">
        <v>9</v>
      </c>
      <c r="E3" s="5" t="s">
        <v>4</v>
      </c>
      <c r="F3" s="5" t="s">
        <v>2</v>
      </c>
      <c r="G3" s="5" t="s">
        <v>3</v>
      </c>
      <c r="H3" s="5" t="s">
        <v>6</v>
      </c>
      <c r="I3" s="19" t="s">
        <v>5</v>
      </c>
    </row>
    <row r="4" spans="1:10" s="1" customFormat="1" ht="30" x14ac:dyDescent="0.25">
      <c r="A4" s="199"/>
      <c r="B4" s="201" t="s">
        <v>40</v>
      </c>
      <c r="C4" s="201" t="s">
        <v>41</v>
      </c>
      <c r="D4" s="6">
        <v>2</v>
      </c>
      <c r="E4" s="4" t="s">
        <v>42</v>
      </c>
      <c r="F4" s="4" t="s">
        <v>95</v>
      </c>
      <c r="G4" s="4" t="s">
        <v>43</v>
      </c>
      <c r="H4" s="4"/>
      <c r="I4" s="7"/>
    </row>
    <row r="5" spans="1:10" s="1" customFormat="1" ht="30" x14ac:dyDescent="0.25">
      <c r="A5" s="200"/>
      <c r="B5" s="202"/>
      <c r="C5" s="202"/>
      <c r="D5" s="15">
        <v>2</v>
      </c>
      <c r="E5" s="4" t="s">
        <v>44</v>
      </c>
      <c r="F5" s="16" t="s">
        <v>45</v>
      </c>
      <c r="G5" s="4" t="s">
        <v>46</v>
      </c>
      <c r="H5" s="16"/>
      <c r="I5" s="17"/>
    </row>
    <row r="6" spans="1:10" s="1" customFormat="1" ht="15.75" thickBot="1" x14ac:dyDescent="0.3">
      <c r="A6" s="18"/>
      <c r="B6" s="203"/>
      <c r="C6" s="203"/>
      <c r="D6" s="15">
        <v>62</v>
      </c>
      <c r="E6" s="4" t="s">
        <v>47</v>
      </c>
      <c r="F6" s="16" t="s">
        <v>48</v>
      </c>
      <c r="G6" s="4" t="s">
        <v>49</v>
      </c>
      <c r="H6" s="16"/>
      <c r="I6" s="17"/>
    </row>
    <row r="7" spans="1:10" s="1" customFormat="1" ht="21.75" thickBot="1" x14ac:dyDescent="0.4">
      <c r="A7" s="196"/>
      <c r="B7" s="197"/>
      <c r="C7" s="197"/>
      <c r="D7" s="197"/>
      <c r="E7" s="197"/>
      <c r="F7" s="197"/>
      <c r="G7" s="197"/>
      <c r="H7" s="197"/>
      <c r="I7" s="198"/>
    </row>
    <row r="8" spans="1:10" s="1" customFormat="1" x14ac:dyDescent="0.25">
      <c r="A8" s="199"/>
      <c r="B8" s="205" t="s">
        <v>50</v>
      </c>
      <c r="C8" s="205" t="s">
        <v>51</v>
      </c>
      <c r="D8" s="6">
        <v>1</v>
      </c>
      <c r="E8" s="4" t="s">
        <v>52</v>
      </c>
      <c r="F8" s="4" t="s">
        <v>53</v>
      </c>
      <c r="G8" s="4" t="s">
        <v>43</v>
      </c>
      <c r="H8" s="4"/>
      <c r="I8" s="7"/>
    </row>
    <row r="9" spans="1:10" s="1" customFormat="1" ht="15.75" thickBot="1" x14ac:dyDescent="0.3">
      <c r="A9" s="204"/>
      <c r="B9" s="206"/>
      <c r="C9" s="206"/>
      <c r="D9" s="9"/>
      <c r="E9" s="10"/>
      <c r="F9" s="10"/>
      <c r="G9" s="10"/>
      <c r="H9" s="10"/>
      <c r="I9" s="11"/>
    </row>
    <row r="10" spans="1:10" s="1" customFormat="1" ht="21.75" thickBot="1" x14ac:dyDescent="0.4">
      <c r="A10" s="196"/>
      <c r="B10" s="197"/>
      <c r="C10" s="197"/>
      <c r="D10" s="197"/>
      <c r="E10" s="197"/>
      <c r="F10" s="197"/>
      <c r="G10" s="197"/>
      <c r="H10" s="197"/>
      <c r="I10" s="198"/>
    </row>
    <row r="11" spans="1:10" ht="17.25" thickBot="1" x14ac:dyDescent="0.4">
      <c r="A11" s="196" t="s">
        <v>54</v>
      </c>
      <c r="B11" s="197"/>
      <c r="C11" s="197"/>
      <c r="D11" s="197"/>
      <c r="E11" s="197"/>
      <c r="F11" s="197"/>
      <c r="G11" s="197"/>
      <c r="H11" s="197"/>
      <c r="I11" s="198"/>
    </row>
    <row r="12" spans="1:10" x14ac:dyDescent="0.25">
      <c r="A12" s="20" t="s">
        <v>7</v>
      </c>
      <c r="B12" s="12">
        <f ca="1">TODAY()</f>
        <v>45321</v>
      </c>
      <c r="C12" s="12"/>
      <c r="D12" s="24"/>
      <c r="E12" s="22"/>
      <c r="F12" s="13"/>
      <c r="G12" s="13"/>
      <c r="H12" s="13"/>
      <c r="I12" s="14"/>
    </row>
    <row r="13" spans="1:10" ht="31.5" x14ac:dyDescent="0.25">
      <c r="A13" s="8" t="s">
        <v>8</v>
      </c>
      <c r="B13" s="5" t="s">
        <v>0</v>
      </c>
      <c r="C13" s="5" t="s">
        <v>1</v>
      </c>
      <c r="D13" s="25" t="s">
        <v>9</v>
      </c>
      <c r="E13" s="5" t="s">
        <v>4</v>
      </c>
      <c r="F13" s="5" t="s">
        <v>2</v>
      </c>
      <c r="G13" s="5" t="s">
        <v>3</v>
      </c>
      <c r="H13" s="5" t="s">
        <v>6</v>
      </c>
      <c r="I13" s="19" t="s">
        <v>5</v>
      </c>
    </row>
    <row r="14" spans="1:10" x14ac:dyDescent="0.25">
      <c r="A14" s="199"/>
      <c r="B14" s="201" t="s">
        <v>94</v>
      </c>
      <c r="C14" s="201" t="s">
        <v>55</v>
      </c>
      <c r="D14" s="6">
        <v>1</v>
      </c>
      <c r="E14" s="4" t="s">
        <v>56</v>
      </c>
      <c r="F14" s="4" t="s">
        <v>57</v>
      </c>
      <c r="G14" s="4" t="s">
        <v>43</v>
      </c>
      <c r="H14" s="4"/>
      <c r="I14" s="7"/>
    </row>
    <row r="15" spans="1:10" x14ac:dyDescent="0.25">
      <c r="A15" s="200"/>
      <c r="B15" s="202"/>
      <c r="C15" s="202"/>
      <c r="D15" s="15">
        <v>1</v>
      </c>
      <c r="E15" s="4" t="s">
        <v>58</v>
      </c>
      <c r="F15" s="16" t="s">
        <v>59</v>
      </c>
      <c r="G15" s="4" t="s">
        <v>43</v>
      </c>
      <c r="H15" s="16"/>
      <c r="I15" s="17"/>
    </row>
    <row r="16" spans="1:10" ht="30" x14ac:dyDescent="0.25">
      <c r="A16" s="18"/>
      <c r="B16" s="210"/>
      <c r="C16" s="210"/>
      <c r="D16" s="15">
        <v>2</v>
      </c>
      <c r="E16" s="4" t="s">
        <v>60</v>
      </c>
      <c r="F16" s="16" t="s">
        <v>61</v>
      </c>
      <c r="G16" s="4" t="s">
        <v>43</v>
      </c>
      <c r="H16" s="16"/>
      <c r="I16" s="17"/>
    </row>
    <row r="17" spans="1:9" x14ac:dyDescent="0.25">
      <c r="A17" s="18"/>
      <c r="B17" s="210"/>
      <c r="C17" s="210"/>
      <c r="D17" s="15">
        <v>1</v>
      </c>
      <c r="E17" s="4" t="s">
        <v>62</v>
      </c>
      <c r="F17" s="16" t="s">
        <v>63</v>
      </c>
      <c r="G17" s="4" t="s">
        <v>43</v>
      </c>
      <c r="H17" s="16"/>
      <c r="I17" s="17"/>
    </row>
    <row r="18" spans="1:9" x14ac:dyDescent="0.25">
      <c r="A18" s="18"/>
      <c r="B18" s="210"/>
      <c r="C18" s="210"/>
      <c r="D18" s="15">
        <v>1</v>
      </c>
      <c r="E18" s="4" t="s">
        <v>64</v>
      </c>
      <c r="F18" s="16" t="s">
        <v>65</v>
      </c>
      <c r="G18" s="4" t="s">
        <v>43</v>
      </c>
      <c r="H18" s="16"/>
      <c r="I18" s="17"/>
    </row>
    <row r="19" spans="1:9" x14ac:dyDescent="0.25">
      <c r="A19" s="18"/>
      <c r="B19" s="210"/>
      <c r="C19" s="210"/>
      <c r="D19" s="15">
        <v>1</v>
      </c>
      <c r="E19" s="4" t="s">
        <v>66</v>
      </c>
      <c r="F19" s="16" t="s">
        <v>67</v>
      </c>
      <c r="G19" s="4" t="s">
        <v>43</v>
      </c>
      <c r="H19" s="16"/>
      <c r="I19" s="17"/>
    </row>
    <row r="20" spans="1:9" ht="30.75" thickBot="1" x14ac:dyDescent="0.3">
      <c r="A20" s="18"/>
      <c r="B20" s="211"/>
      <c r="C20" s="211"/>
      <c r="D20" s="15">
        <v>1</v>
      </c>
      <c r="E20" s="4" t="s">
        <v>68</v>
      </c>
      <c r="F20" s="16" t="s">
        <v>69</v>
      </c>
      <c r="G20" s="4" t="s">
        <v>43</v>
      </c>
      <c r="H20" s="16"/>
      <c r="I20" s="17"/>
    </row>
    <row r="21" spans="1:9" ht="21.75" thickBot="1" x14ac:dyDescent="0.4">
      <c r="A21" s="196"/>
      <c r="B21" s="197"/>
      <c r="C21" s="197"/>
      <c r="D21" s="197"/>
      <c r="E21" s="197"/>
      <c r="F21" s="197"/>
      <c r="G21" s="197"/>
      <c r="H21" s="197"/>
      <c r="I21" s="198"/>
    </row>
    <row r="22" spans="1:9" ht="30" x14ac:dyDescent="0.25">
      <c r="A22" s="199"/>
      <c r="B22" s="212" t="s">
        <v>70</v>
      </c>
      <c r="C22" s="212" t="s">
        <v>71</v>
      </c>
      <c r="D22" s="6">
        <v>2</v>
      </c>
      <c r="E22" s="4" t="s">
        <v>72</v>
      </c>
      <c r="F22" s="4" t="s">
        <v>73</v>
      </c>
      <c r="G22" s="4" t="s">
        <v>43</v>
      </c>
      <c r="H22" s="4"/>
      <c r="I22" s="7"/>
    </row>
    <row r="23" spans="1:9" ht="30" x14ac:dyDescent="0.25">
      <c r="A23" s="200"/>
      <c r="B23" s="202"/>
      <c r="C23" s="202"/>
      <c r="D23" s="6">
        <v>2</v>
      </c>
      <c r="E23" s="4" t="s">
        <v>74</v>
      </c>
      <c r="F23" s="4" t="s">
        <v>75</v>
      </c>
      <c r="G23" s="4" t="s">
        <v>43</v>
      </c>
      <c r="H23" s="16"/>
      <c r="I23" s="17"/>
    </row>
    <row r="24" spans="1:9" ht="30" x14ac:dyDescent="0.25">
      <c r="A24" s="18"/>
      <c r="B24" s="202"/>
      <c r="C24" s="202"/>
      <c r="D24" s="6">
        <v>2</v>
      </c>
      <c r="E24" s="4" t="s">
        <v>76</v>
      </c>
      <c r="F24" s="4" t="s">
        <v>77</v>
      </c>
      <c r="G24" s="4" t="s">
        <v>43</v>
      </c>
      <c r="H24" s="16"/>
      <c r="I24" s="17"/>
    </row>
    <row r="25" spans="1:9" ht="30" x14ac:dyDescent="0.25">
      <c r="A25" s="18"/>
      <c r="B25" s="210"/>
      <c r="C25" s="210"/>
      <c r="D25" s="6">
        <v>2</v>
      </c>
      <c r="E25" s="4" t="s">
        <v>78</v>
      </c>
      <c r="F25" s="4" t="s">
        <v>79</v>
      </c>
      <c r="G25" s="4" t="s">
        <v>43</v>
      </c>
      <c r="H25" s="16"/>
      <c r="I25" s="17"/>
    </row>
    <row r="26" spans="1:9" ht="30" x14ac:dyDescent="0.25">
      <c r="A26" s="18"/>
      <c r="B26" s="210"/>
      <c r="C26" s="210"/>
      <c r="D26" s="6">
        <v>2</v>
      </c>
      <c r="E26" s="4" t="s">
        <v>80</v>
      </c>
      <c r="F26" s="4" t="s">
        <v>81</v>
      </c>
      <c r="G26" s="4" t="s">
        <v>43</v>
      </c>
      <c r="H26" s="16"/>
      <c r="I26" s="17"/>
    </row>
    <row r="27" spans="1:9" ht="30" x14ac:dyDescent="0.25">
      <c r="A27" s="18"/>
      <c r="B27" s="210"/>
      <c r="C27" s="210"/>
      <c r="D27" s="6">
        <v>2</v>
      </c>
      <c r="E27" s="4" t="s">
        <v>82</v>
      </c>
      <c r="F27" s="4" t="s">
        <v>83</v>
      </c>
      <c r="G27" s="4" t="s">
        <v>43</v>
      </c>
      <c r="H27" s="16"/>
      <c r="I27" s="17"/>
    </row>
    <row r="28" spans="1:9" ht="30" x14ac:dyDescent="0.25">
      <c r="A28" s="18"/>
      <c r="B28" s="210"/>
      <c r="C28" s="210"/>
      <c r="D28" s="15">
        <v>2</v>
      </c>
      <c r="E28" s="4" t="s">
        <v>84</v>
      </c>
      <c r="F28" s="16" t="s">
        <v>85</v>
      </c>
      <c r="G28" s="4" t="s">
        <v>43</v>
      </c>
      <c r="H28" s="16"/>
      <c r="I28" s="17"/>
    </row>
    <row r="29" spans="1:9" ht="30" x14ac:dyDescent="0.25">
      <c r="A29" s="18"/>
      <c r="B29" s="210"/>
      <c r="C29" s="210"/>
      <c r="D29" s="6">
        <v>2</v>
      </c>
      <c r="E29" s="4" t="s">
        <v>86</v>
      </c>
      <c r="F29" s="4" t="s">
        <v>87</v>
      </c>
      <c r="G29" s="4" t="s">
        <v>43</v>
      </c>
      <c r="H29" s="16"/>
      <c r="I29" s="17"/>
    </row>
    <row r="30" spans="1:9" ht="30" x14ac:dyDescent="0.25">
      <c r="A30" s="18"/>
      <c r="B30" s="210"/>
      <c r="C30" s="210"/>
      <c r="D30" s="15">
        <v>2</v>
      </c>
      <c r="E30" s="4" t="s">
        <v>88</v>
      </c>
      <c r="F30" s="16" t="s">
        <v>89</v>
      </c>
      <c r="G30" s="4" t="s">
        <v>43</v>
      </c>
      <c r="H30" s="16"/>
      <c r="I30" s="17"/>
    </row>
    <row r="31" spans="1:9" ht="30" x14ac:dyDescent="0.25">
      <c r="A31" s="18"/>
      <c r="B31" s="210"/>
      <c r="C31" s="210"/>
      <c r="D31" s="15">
        <v>2</v>
      </c>
      <c r="E31" s="4" t="s">
        <v>90</v>
      </c>
      <c r="F31" s="16" t="s">
        <v>91</v>
      </c>
      <c r="G31" s="4" t="s">
        <v>43</v>
      </c>
      <c r="H31" s="16"/>
      <c r="I31" s="17"/>
    </row>
    <row r="32" spans="1:9" ht="30.75" thickBot="1" x14ac:dyDescent="0.3">
      <c r="A32" s="26"/>
      <c r="B32" s="211"/>
      <c r="C32" s="211"/>
      <c r="D32" s="9">
        <v>2</v>
      </c>
      <c r="E32" s="10" t="s">
        <v>92</v>
      </c>
      <c r="F32" s="10" t="s">
        <v>93</v>
      </c>
      <c r="G32" s="10" t="s">
        <v>43</v>
      </c>
      <c r="H32" s="10"/>
      <c r="I32" s="11"/>
    </row>
  </sheetData>
  <mergeCells count="18">
    <mergeCell ref="A22:A23"/>
    <mergeCell ref="C14:C20"/>
    <mergeCell ref="B14:B20"/>
    <mergeCell ref="B22:B32"/>
    <mergeCell ref="C22:C32"/>
    <mergeCell ref="A11:I11"/>
    <mergeCell ref="A14:A15"/>
    <mergeCell ref="A21:I21"/>
    <mergeCell ref="A10:I10"/>
    <mergeCell ref="A1:I1"/>
    <mergeCell ref="A4:A5"/>
    <mergeCell ref="B4:B6"/>
    <mergeCell ref="C4:C6"/>
    <mergeCell ref="A7:I7"/>
    <mergeCell ref="A8:A9"/>
    <mergeCell ref="B8:B9"/>
    <mergeCell ref="C8:C9"/>
    <mergeCell ref="D2:I2"/>
  </mergeCells>
  <pageMargins left="0.7" right="0.7" top="0.75" bottom="0.75" header="0.3" footer="0.3"/>
  <pageSetup paperSize="1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39"/>
  <sheetViews>
    <sheetView workbookViewId="0">
      <selection activeCell="Q39" sqref="Q39"/>
    </sheetView>
  </sheetViews>
  <sheetFormatPr defaultRowHeight="15" x14ac:dyDescent="0.25"/>
  <cols>
    <col min="2" max="2" width="52.5703125" customWidth="1"/>
    <col min="3" max="3" width="21.140625" customWidth="1"/>
    <col min="4" max="4" width="18.7109375" customWidth="1"/>
    <col min="5" max="5" width="22.42578125" customWidth="1"/>
    <col min="6" max="6" width="16.5703125" customWidth="1"/>
    <col min="8" max="8" width="13.140625" customWidth="1"/>
    <col min="10" max="10" width="14.28515625" customWidth="1"/>
  </cols>
  <sheetData>
    <row r="1" spans="1:11" ht="18.75" x14ac:dyDescent="0.3">
      <c r="A1" s="66" t="s">
        <v>404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x14ac:dyDescent="0.25">
      <c r="A3" s="65" t="s">
        <v>405</v>
      </c>
      <c r="B3" s="65" t="s">
        <v>108</v>
      </c>
      <c r="C3" s="65" t="s">
        <v>406</v>
      </c>
      <c r="D3" s="65" t="s">
        <v>407</v>
      </c>
      <c r="E3" s="65" t="s">
        <v>408</v>
      </c>
      <c r="F3" s="65" t="s">
        <v>409</v>
      </c>
      <c r="G3" s="64"/>
      <c r="H3" s="64"/>
      <c r="I3" s="64"/>
      <c r="J3" s="64" t="s">
        <v>838</v>
      </c>
      <c r="K3" s="64"/>
    </row>
    <row r="4" spans="1:11" x14ac:dyDescent="0.25">
      <c r="A4" s="64" t="s">
        <v>410</v>
      </c>
      <c r="B4" s="64" t="s">
        <v>411</v>
      </c>
      <c r="C4" s="64" t="s">
        <v>412</v>
      </c>
      <c r="D4" s="64" t="s">
        <v>839</v>
      </c>
      <c r="E4" s="181" t="s">
        <v>412</v>
      </c>
      <c r="F4" s="64">
        <v>1</v>
      </c>
      <c r="G4" s="64"/>
      <c r="H4" s="64">
        <v>199.99</v>
      </c>
      <c r="I4" s="64"/>
      <c r="J4" s="173">
        <v>42902</v>
      </c>
      <c r="K4" s="64"/>
    </row>
    <row r="5" spans="1:11" x14ac:dyDescent="0.25">
      <c r="A5" s="64" t="s">
        <v>414</v>
      </c>
      <c r="B5" s="64" t="s">
        <v>415</v>
      </c>
      <c r="C5" s="64" t="s">
        <v>416</v>
      </c>
      <c r="D5" s="64" t="s">
        <v>839</v>
      </c>
      <c r="E5" s="181" t="s">
        <v>418</v>
      </c>
      <c r="F5" s="64">
        <v>1</v>
      </c>
      <c r="G5" s="64"/>
      <c r="H5" s="64">
        <v>79</v>
      </c>
      <c r="I5" s="64"/>
      <c r="J5" s="173">
        <v>42902</v>
      </c>
      <c r="K5" s="64"/>
    </row>
    <row r="6" spans="1:11" x14ac:dyDescent="0.25">
      <c r="A6" s="64" t="s">
        <v>419</v>
      </c>
      <c r="B6" s="64" t="s">
        <v>840</v>
      </c>
      <c r="C6" s="64" t="s">
        <v>421</v>
      </c>
      <c r="D6" s="64" t="s">
        <v>840</v>
      </c>
      <c r="E6" s="181" t="s">
        <v>421</v>
      </c>
      <c r="F6" s="64">
        <v>1</v>
      </c>
      <c r="G6" s="64"/>
      <c r="H6" s="64">
        <v>59</v>
      </c>
      <c r="I6" s="64"/>
      <c r="J6" s="173">
        <v>42902</v>
      </c>
      <c r="K6" s="64"/>
    </row>
    <row r="7" spans="1:11" x14ac:dyDescent="0.25">
      <c r="A7" s="64" t="s">
        <v>422</v>
      </c>
      <c r="B7" s="64" t="s">
        <v>423</v>
      </c>
      <c r="C7" s="64" t="s">
        <v>424</v>
      </c>
      <c r="D7" s="64" t="s">
        <v>425</v>
      </c>
      <c r="E7" s="64" t="s">
        <v>424</v>
      </c>
      <c r="F7" s="64">
        <v>1</v>
      </c>
      <c r="G7" s="64"/>
      <c r="H7" s="64">
        <v>2353</v>
      </c>
      <c r="I7" s="64"/>
      <c r="J7" s="64"/>
      <c r="K7" s="64"/>
    </row>
    <row r="8" spans="1:11" x14ac:dyDescent="0.25">
      <c r="A8" s="64" t="s">
        <v>426</v>
      </c>
      <c r="B8" s="64" t="s">
        <v>423</v>
      </c>
      <c r="C8" s="64" t="s">
        <v>427</v>
      </c>
      <c r="D8" s="64" t="s">
        <v>425</v>
      </c>
      <c r="E8" s="64" t="s">
        <v>427</v>
      </c>
      <c r="F8" s="64">
        <v>1</v>
      </c>
      <c r="G8" s="64"/>
      <c r="H8" s="64">
        <v>61</v>
      </c>
      <c r="I8" s="64"/>
      <c r="J8" s="64"/>
      <c r="K8" s="64"/>
    </row>
    <row r="9" spans="1:11" x14ac:dyDescent="0.25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5">
      <c r="A10" s="64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5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</row>
    <row r="12" spans="1:11" x14ac:dyDescent="0.25">
      <c r="A12" s="64" t="s">
        <v>428</v>
      </c>
      <c r="B12" s="64" t="s">
        <v>429</v>
      </c>
      <c r="C12" s="64" t="s">
        <v>430</v>
      </c>
      <c r="D12" s="64" t="s">
        <v>431</v>
      </c>
      <c r="E12" s="181" t="s">
        <v>432</v>
      </c>
      <c r="F12" s="64">
        <v>1</v>
      </c>
      <c r="G12" s="64"/>
      <c r="H12" s="64"/>
      <c r="I12" s="64"/>
      <c r="J12" s="173">
        <v>42902</v>
      </c>
      <c r="K12" s="64"/>
    </row>
    <row r="13" spans="1:11" x14ac:dyDescent="0.25">
      <c r="A13" s="64" t="s">
        <v>433</v>
      </c>
      <c r="B13" s="64" t="s">
        <v>434</v>
      </c>
      <c r="C13" s="64" t="s">
        <v>435</v>
      </c>
      <c r="D13" s="64" t="s">
        <v>431</v>
      </c>
      <c r="E13" s="181" t="s">
        <v>436</v>
      </c>
      <c r="F13" s="64">
        <v>1</v>
      </c>
      <c r="G13" s="64"/>
      <c r="H13" s="64"/>
      <c r="I13" s="64"/>
      <c r="J13" s="173">
        <v>42902</v>
      </c>
      <c r="K13" s="64"/>
    </row>
    <row r="14" spans="1:11" x14ac:dyDescent="0.25">
      <c r="A14" s="64" t="s">
        <v>437</v>
      </c>
      <c r="B14" s="64" t="s">
        <v>438</v>
      </c>
      <c r="C14" s="64" t="s">
        <v>439</v>
      </c>
      <c r="D14" s="64" t="s">
        <v>431</v>
      </c>
      <c r="E14" s="181" t="s">
        <v>440</v>
      </c>
      <c r="F14" s="64">
        <v>1</v>
      </c>
      <c r="G14" s="64"/>
      <c r="H14" s="64"/>
      <c r="I14" s="64"/>
      <c r="J14" s="173">
        <v>42902</v>
      </c>
      <c r="K14" s="64"/>
    </row>
    <row r="15" spans="1:11" x14ac:dyDescent="0.25">
      <c r="A15" s="64" t="s">
        <v>441</v>
      </c>
      <c r="B15" s="64" t="s">
        <v>438</v>
      </c>
      <c r="C15" s="64" t="s">
        <v>442</v>
      </c>
      <c r="D15" s="64" t="s">
        <v>431</v>
      </c>
      <c r="E15" s="181" t="s">
        <v>443</v>
      </c>
      <c r="F15" s="64">
        <v>1</v>
      </c>
      <c r="G15" s="64"/>
      <c r="H15" s="64"/>
      <c r="I15" s="64"/>
      <c r="J15" s="173">
        <v>42902</v>
      </c>
      <c r="K15" s="64"/>
    </row>
    <row r="16" spans="1:11" x14ac:dyDescent="0.25">
      <c r="A16" s="64" t="s">
        <v>444</v>
      </c>
      <c r="B16" s="64" t="s">
        <v>438</v>
      </c>
      <c r="C16" s="64" t="s">
        <v>445</v>
      </c>
      <c r="D16" s="64" t="s">
        <v>431</v>
      </c>
      <c r="E16" s="181" t="s">
        <v>446</v>
      </c>
      <c r="F16" s="64">
        <v>1</v>
      </c>
      <c r="G16" s="64"/>
      <c r="H16" s="64"/>
      <c r="I16" s="64"/>
      <c r="J16" s="173">
        <v>42902</v>
      </c>
      <c r="K16" s="64"/>
    </row>
    <row r="17" spans="1:11" x14ac:dyDescent="0.25">
      <c r="A17" s="64" t="s">
        <v>447</v>
      </c>
      <c r="B17" s="64" t="s">
        <v>448</v>
      </c>
      <c r="C17" s="64" t="s">
        <v>449</v>
      </c>
      <c r="D17" s="64" t="s">
        <v>431</v>
      </c>
      <c r="E17" s="181" t="s">
        <v>450</v>
      </c>
      <c r="F17" s="64">
        <v>1</v>
      </c>
      <c r="G17" s="64"/>
      <c r="H17" s="64"/>
      <c r="I17" s="64"/>
      <c r="J17" s="173">
        <v>42902</v>
      </c>
      <c r="K17" s="64"/>
    </row>
    <row r="18" spans="1:11" x14ac:dyDescent="0.25">
      <c r="A18" s="64" t="s">
        <v>451</v>
      </c>
      <c r="B18" s="64" t="s">
        <v>434</v>
      </c>
      <c r="C18" s="64" t="s">
        <v>452</v>
      </c>
      <c r="D18" s="64" t="s">
        <v>431</v>
      </c>
      <c r="E18" s="181" t="s">
        <v>453</v>
      </c>
      <c r="F18" s="64">
        <v>1</v>
      </c>
      <c r="G18" s="64"/>
      <c r="H18" s="64"/>
      <c r="I18" s="64"/>
      <c r="J18" s="173">
        <v>42902</v>
      </c>
      <c r="K18" s="64"/>
    </row>
    <row r="19" spans="1:11" x14ac:dyDescent="0.25">
      <c r="A19" s="64" t="s">
        <v>454</v>
      </c>
      <c r="B19" s="64" t="s">
        <v>455</v>
      </c>
      <c r="C19" s="64" t="s">
        <v>456</v>
      </c>
      <c r="D19" s="64" t="s">
        <v>431</v>
      </c>
      <c r="E19" s="181" t="s">
        <v>457</v>
      </c>
      <c r="F19" s="64">
        <v>1</v>
      </c>
      <c r="G19" s="64"/>
      <c r="H19" s="64"/>
      <c r="I19" s="64"/>
      <c r="J19" s="173">
        <v>42902</v>
      </c>
      <c r="K19" s="64"/>
    </row>
    <row r="20" spans="1:11" x14ac:dyDescent="0.25">
      <c r="A20" s="64" t="s">
        <v>841</v>
      </c>
      <c r="B20" s="64" t="s">
        <v>455</v>
      </c>
      <c r="C20" s="64" t="s">
        <v>842</v>
      </c>
      <c r="D20" s="64" t="s">
        <v>431</v>
      </c>
      <c r="E20" s="181" t="s">
        <v>843</v>
      </c>
      <c r="F20" s="64">
        <v>3</v>
      </c>
      <c r="G20" s="64"/>
      <c r="H20" s="64"/>
      <c r="I20" s="64"/>
      <c r="J20" s="173">
        <v>42902</v>
      </c>
      <c r="K20" s="64"/>
    </row>
    <row r="21" spans="1:11" x14ac:dyDescent="0.25">
      <c r="A21" s="64" t="s">
        <v>458</v>
      </c>
      <c r="B21" s="64" t="s">
        <v>459</v>
      </c>
      <c r="C21" s="64">
        <v>9454521504</v>
      </c>
      <c r="D21" s="64" t="s">
        <v>431</v>
      </c>
      <c r="E21" s="181" t="s">
        <v>460</v>
      </c>
      <c r="F21" s="64">
        <v>1</v>
      </c>
      <c r="G21" s="64"/>
      <c r="H21" s="64"/>
      <c r="I21" s="64"/>
      <c r="J21" s="173">
        <v>42902</v>
      </c>
      <c r="K21" s="64"/>
    </row>
    <row r="22" spans="1:11" x14ac:dyDescent="0.25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</row>
    <row r="23" spans="1:11" x14ac:dyDescent="0.25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</row>
    <row r="24" spans="1:11" x14ac:dyDescent="0.25">
      <c r="A24" s="64" t="s">
        <v>461</v>
      </c>
      <c r="B24" s="64" t="s">
        <v>459</v>
      </c>
      <c r="C24" s="64">
        <v>9454521504</v>
      </c>
      <c r="D24" s="64" t="s">
        <v>431</v>
      </c>
      <c r="E24" s="181" t="s">
        <v>460</v>
      </c>
      <c r="F24" s="64">
        <v>1</v>
      </c>
      <c r="G24" s="64"/>
      <c r="H24" s="64"/>
      <c r="I24" s="64"/>
      <c r="J24" s="173">
        <v>42902</v>
      </c>
      <c r="K24" s="64"/>
    </row>
    <row r="25" spans="1:11" x14ac:dyDescent="0.25">
      <c r="A25" s="64" t="s">
        <v>462</v>
      </c>
      <c r="B25" s="64" t="s">
        <v>463</v>
      </c>
      <c r="C25" s="64" t="s">
        <v>464</v>
      </c>
      <c r="D25" s="64" t="s">
        <v>465</v>
      </c>
      <c r="E25" s="181" t="s">
        <v>464</v>
      </c>
      <c r="F25" s="64">
        <v>1</v>
      </c>
      <c r="G25" s="64"/>
      <c r="H25" s="64">
        <v>12.64</v>
      </c>
      <c r="I25" s="64"/>
      <c r="J25" s="173">
        <v>42902</v>
      </c>
      <c r="K25" s="64"/>
    </row>
    <row r="26" spans="1:11" x14ac:dyDescent="0.25">
      <c r="A26" s="64" t="s">
        <v>467</v>
      </c>
      <c r="B26" s="64" t="s">
        <v>463</v>
      </c>
      <c r="C26" s="64" t="s">
        <v>468</v>
      </c>
      <c r="D26" s="64" t="s">
        <v>465</v>
      </c>
      <c r="E26" s="181" t="s">
        <v>468</v>
      </c>
      <c r="F26" s="64">
        <v>1</v>
      </c>
      <c r="G26" s="64"/>
      <c r="H26" s="64">
        <v>8.0399999999999991</v>
      </c>
      <c r="I26" s="64"/>
      <c r="J26" s="173">
        <v>42902</v>
      </c>
      <c r="K26" s="64"/>
    </row>
    <row r="27" spans="1:11" x14ac:dyDescent="0.25">
      <c r="A27" s="64" t="s">
        <v>844</v>
      </c>
      <c r="B27" s="64" t="s">
        <v>463</v>
      </c>
      <c r="C27" s="64" t="s">
        <v>471</v>
      </c>
      <c r="D27" s="64" t="s">
        <v>465</v>
      </c>
      <c r="E27" s="181" t="s">
        <v>471</v>
      </c>
      <c r="F27" s="64">
        <v>1</v>
      </c>
      <c r="G27" s="64"/>
      <c r="H27" s="64">
        <v>11.88</v>
      </c>
      <c r="I27" s="64"/>
      <c r="J27" s="173">
        <v>42902</v>
      </c>
      <c r="K27" s="64"/>
    </row>
    <row r="28" spans="1:11" x14ac:dyDescent="0.25">
      <c r="A28" s="64" t="s">
        <v>845</v>
      </c>
      <c r="B28" s="64" t="s">
        <v>463</v>
      </c>
      <c r="C28" s="64" t="s">
        <v>473</v>
      </c>
      <c r="D28" s="64" t="s">
        <v>465</v>
      </c>
      <c r="E28" s="181" t="s">
        <v>473</v>
      </c>
      <c r="F28" s="64">
        <v>1</v>
      </c>
      <c r="G28" s="64"/>
      <c r="H28" s="64">
        <v>8.07</v>
      </c>
      <c r="I28" s="64"/>
      <c r="J28" s="173">
        <v>42902</v>
      </c>
      <c r="K28" s="64"/>
    </row>
    <row r="29" spans="1:11" x14ac:dyDescent="0.25">
      <c r="A29" s="64" t="s">
        <v>474</v>
      </c>
      <c r="B29" s="64" t="s">
        <v>475</v>
      </c>
      <c r="C29" s="64" t="s">
        <v>476</v>
      </c>
      <c r="D29" s="64" t="s">
        <v>431</v>
      </c>
      <c r="E29" s="181" t="s">
        <v>477</v>
      </c>
      <c r="F29" s="64">
        <v>1</v>
      </c>
      <c r="G29" s="64"/>
      <c r="H29" s="64"/>
      <c r="I29" s="64"/>
      <c r="J29" s="173">
        <v>42902</v>
      </c>
      <c r="K29" s="64"/>
    </row>
    <row r="30" spans="1:11" x14ac:dyDescent="0.25">
      <c r="A30" s="64" t="s">
        <v>478</v>
      </c>
      <c r="B30" s="64" t="s">
        <v>479</v>
      </c>
      <c r="C30" s="64" t="s">
        <v>480</v>
      </c>
      <c r="D30" s="64" t="s">
        <v>431</v>
      </c>
      <c r="E30" s="181" t="s">
        <v>481</v>
      </c>
      <c r="F30" s="64">
        <v>1</v>
      </c>
      <c r="G30" s="64"/>
      <c r="H30" s="64"/>
      <c r="I30" s="64"/>
      <c r="J30" s="173">
        <v>42902</v>
      </c>
      <c r="K30" s="64"/>
    </row>
    <row r="31" spans="1:11" x14ac:dyDescent="0.25">
      <c r="A31" s="64" t="s">
        <v>482</v>
      </c>
      <c r="B31" s="64" t="s">
        <v>479</v>
      </c>
      <c r="C31" s="64" t="s">
        <v>483</v>
      </c>
      <c r="D31" s="64" t="s">
        <v>431</v>
      </c>
      <c r="E31" s="181" t="s">
        <v>484</v>
      </c>
      <c r="F31" s="64">
        <v>1</v>
      </c>
      <c r="G31" s="64"/>
      <c r="H31" s="64"/>
      <c r="I31" s="64"/>
      <c r="J31" s="173">
        <v>42902</v>
      </c>
      <c r="K31" s="64"/>
    </row>
    <row r="32" spans="1:11" x14ac:dyDescent="0.25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1" x14ac:dyDescent="0.25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</row>
    <row r="34" spans="1:11" x14ac:dyDescent="0.25">
      <c r="A34" s="64" t="s">
        <v>485</v>
      </c>
      <c r="B34" s="64" t="s">
        <v>486</v>
      </c>
      <c r="C34" s="64" t="s">
        <v>487</v>
      </c>
      <c r="D34" s="64" t="s">
        <v>431</v>
      </c>
      <c r="E34" s="181" t="s">
        <v>488</v>
      </c>
      <c r="F34" s="64">
        <v>1</v>
      </c>
      <c r="G34" s="64"/>
      <c r="H34" s="64"/>
      <c r="I34" s="64"/>
      <c r="J34" s="173">
        <v>42902</v>
      </c>
      <c r="K34" s="64"/>
    </row>
    <row r="35" spans="1:11" x14ac:dyDescent="0.25">
      <c r="A35" s="64" t="s">
        <v>489</v>
      </c>
      <c r="B35" s="64" t="s">
        <v>486</v>
      </c>
      <c r="C35" s="64" t="s">
        <v>490</v>
      </c>
      <c r="D35" s="64" t="s">
        <v>431</v>
      </c>
      <c r="E35" s="181" t="s">
        <v>491</v>
      </c>
      <c r="F35" s="64">
        <v>1</v>
      </c>
      <c r="G35" s="64"/>
      <c r="H35" s="64"/>
      <c r="I35" s="64"/>
      <c r="J35" s="173">
        <v>42902</v>
      </c>
      <c r="K35" s="64"/>
    </row>
    <row r="36" spans="1:11" x14ac:dyDescent="0.25">
      <c r="A36" s="64" t="s">
        <v>492</v>
      </c>
      <c r="B36" s="64" t="s">
        <v>493</v>
      </c>
      <c r="C36" s="64" t="s">
        <v>494</v>
      </c>
      <c r="D36" s="64" t="s">
        <v>431</v>
      </c>
      <c r="E36" s="181" t="s">
        <v>495</v>
      </c>
      <c r="F36" s="64">
        <v>1</v>
      </c>
      <c r="G36" s="64"/>
      <c r="H36" s="64"/>
      <c r="I36" s="64"/>
      <c r="J36" s="173">
        <v>42902</v>
      </c>
      <c r="K36" s="64"/>
    </row>
    <row r="37" spans="1:11" x14ac:dyDescent="0.25">
      <c r="A37" s="64" t="s">
        <v>496</v>
      </c>
      <c r="B37" s="64" t="s">
        <v>493</v>
      </c>
      <c r="C37" s="64" t="s">
        <v>497</v>
      </c>
      <c r="D37" s="64" t="s">
        <v>431</v>
      </c>
      <c r="E37" s="181" t="s">
        <v>498</v>
      </c>
      <c r="F37" s="64">
        <v>1</v>
      </c>
      <c r="G37" s="64"/>
      <c r="H37" s="64"/>
      <c r="I37" s="64"/>
      <c r="J37" s="173">
        <v>42902</v>
      </c>
      <c r="K37" s="64"/>
    </row>
    <row r="38" spans="1:11" x14ac:dyDescent="0.25">
      <c r="A38" s="64" t="s">
        <v>499</v>
      </c>
      <c r="B38" s="64" t="s">
        <v>493</v>
      </c>
      <c r="C38" s="64" t="s">
        <v>846</v>
      </c>
      <c r="D38" s="64" t="s">
        <v>431</v>
      </c>
      <c r="E38" s="181" t="s">
        <v>847</v>
      </c>
      <c r="F38" s="64">
        <v>1</v>
      </c>
      <c r="G38" s="64"/>
      <c r="H38" s="64"/>
      <c r="I38" s="64"/>
      <c r="J38" s="173">
        <v>42902</v>
      </c>
      <c r="K38" s="64"/>
    </row>
    <row r="39" spans="1:11" x14ac:dyDescent="0.25">
      <c r="A39" s="64" t="s">
        <v>502</v>
      </c>
      <c r="B39" s="64" t="s">
        <v>438</v>
      </c>
      <c r="C39" s="64" t="s">
        <v>503</v>
      </c>
      <c r="D39" s="64" t="s">
        <v>431</v>
      </c>
      <c r="E39" s="181" t="s">
        <v>504</v>
      </c>
      <c r="F39" s="64">
        <v>1</v>
      </c>
      <c r="G39" s="64"/>
      <c r="H39" s="64"/>
      <c r="I39" s="64"/>
      <c r="J39" s="173">
        <v>42902</v>
      </c>
      <c r="K39" s="64"/>
    </row>
    <row r="40" spans="1:11" x14ac:dyDescent="0.25">
      <c r="A40" s="64" t="s">
        <v>505</v>
      </c>
      <c r="B40" s="64"/>
      <c r="C40" s="64"/>
      <c r="D40" s="64" t="s">
        <v>506</v>
      </c>
      <c r="E40" s="182" t="s">
        <v>507</v>
      </c>
      <c r="F40" s="64">
        <v>1</v>
      </c>
      <c r="G40" s="64"/>
      <c r="H40" s="64">
        <v>2.0699999999999998</v>
      </c>
      <c r="I40" s="64"/>
      <c r="J40" s="173">
        <v>42912</v>
      </c>
      <c r="K40" s="64"/>
    </row>
    <row r="41" spans="1:11" x14ac:dyDescent="0.25">
      <c r="A41" s="64" t="s">
        <v>508</v>
      </c>
      <c r="B41" s="64" t="s">
        <v>509</v>
      </c>
      <c r="C41" s="64" t="s">
        <v>510</v>
      </c>
      <c r="D41" s="64" t="s">
        <v>511</v>
      </c>
      <c r="E41" s="181" t="s">
        <v>510</v>
      </c>
      <c r="F41" s="64">
        <v>6</v>
      </c>
      <c r="G41" s="64"/>
      <c r="H41" s="64">
        <v>0.87</v>
      </c>
      <c r="I41" s="64"/>
      <c r="J41" s="173">
        <v>42902</v>
      </c>
      <c r="K41" s="64">
        <f>F41*4</f>
        <v>24</v>
      </c>
    </row>
    <row r="42" spans="1:11" x14ac:dyDescent="0.25">
      <c r="A42" s="64" t="s">
        <v>512</v>
      </c>
      <c r="B42" s="64" t="s">
        <v>509</v>
      </c>
      <c r="C42" s="64" t="s">
        <v>513</v>
      </c>
      <c r="D42" s="64" t="s">
        <v>511</v>
      </c>
      <c r="E42" s="181" t="s">
        <v>513</v>
      </c>
      <c r="F42" s="64">
        <v>15</v>
      </c>
      <c r="G42" s="64"/>
      <c r="H42" s="64">
        <v>1.9</v>
      </c>
      <c r="I42" s="64"/>
      <c r="J42" s="173">
        <v>42902</v>
      </c>
      <c r="K42" s="64">
        <f t="shared" ref="K42:K47" si="0">F42*4</f>
        <v>60</v>
      </c>
    </row>
    <row r="43" spans="1:11" x14ac:dyDescent="0.25">
      <c r="A43" s="64" t="s">
        <v>514</v>
      </c>
      <c r="B43" s="64" t="s">
        <v>509</v>
      </c>
      <c r="C43" s="64" t="s">
        <v>515</v>
      </c>
      <c r="D43" s="64" t="s">
        <v>511</v>
      </c>
      <c r="E43" s="181" t="s">
        <v>515</v>
      </c>
      <c r="F43" s="64">
        <v>5</v>
      </c>
      <c r="G43" s="64"/>
      <c r="H43" s="64">
        <v>1.94</v>
      </c>
      <c r="I43" s="64"/>
      <c r="J43" s="173">
        <v>42902</v>
      </c>
      <c r="K43" s="64">
        <f t="shared" si="0"/>
        <v>20</v>
      </c>
    </row>
    <row r="44" spans="1:11" x14ac:dyDescent="0.25">
      <c r="A44" s="64" t="s">
        <v>516</v>
      </c>
      <c r="B44" s="64" t="s">
        <v>509</v>
      </c>
      <c r="C44" s="64" t="s">
        <v>517</v>
      </c>
      <c r="D44" s="64" t="s">
        <v>511</v>
      </c>
      <c r="E44" s="181" t="s">
        <v>517</v>
      </c>
      <c r="F44" s="64">
        <v>2</v>
      </c>
      <c r="G44" s="64"/>
      <c r="H44" s="64">
        <v>3.71</v>
      </c>
      <c r="I44" s="64"/>
      <c r="J44" s="173">
        <v>42902</v>
      </c>
      <c r="K44" s="64">
        <f t="shared" si="0"/>
        <v>8</v>
      </c>
    </row>
    <row r="45" spans="1:11" x14ac:dyDescent="0.25">
      <c r="A45" s="64" t="s">
        <v>518</v>
      </c>
      <c r="B45" s="64" t="s">
        <v>509</v>
      </c>
      <c r="C45" s="64" t="s">
        <v>519</v>
      </c>
      <c r="D45" s="64" t="s">
        <v>511</v>
      </c>
      <c r="E45" s="181" t="s">
        <v>519</v>
      </c>
      <c r="F45" s="64">
        <v>8</v>
      </c>
      <c r="G45" s="64"/>
      <c r="H45" s="64">
        <v>0.55000000000000004</v>
      </c>
      <c r="I45" s="64"/>
      <c r="J45" s="173">
        <v>42902</v>
      </c>
      <c r="K45" s="64">
        <f t="shared" si="0"/>
        <v>32</v>
      </c>
    </row>
    <row r="46" spans="1:11" x14ac:dyDescent="0.25">
      <c r="A46" s="64" t="s">
        <v>520</v>
      </c>
      <c r="B46" s="64" t="s">
        <v>509</v>
      </c>
      <c r="C46" s="64" t="s">
        <v>521</v>
      </c>
      <c r="D46" s="64" t="s">
        <v>511</v>
      </c>
      <c r="E46" s="181" t="s">
        <v>521</v>
      </c>
      <c r="F46" s="64">
        <v>2</v>
      </c>
      <c r="G46" s="64"/>
      <c r="H46" s="64">
        <v>0.73</v>
      </c>
      <c r="I46" s="64"/>
      <c r="J46" s="173">
        <v>42902</v>
      </c>
      <c r="K46" s="64">
        <f t="shared" si="0"/>
        <v>8</v>
      </c>
    </row>
    <row r="47" spans="1:11" x14ac:dyDescent="0.25">
      <c r="A47" s="64" t="s">
        <v>522</v>
      </c>
      <c r="B47" s="64" t="s">
        <v>509</v>
      </c>
      <c r="C47" s="64" t="s">
        <v>523</v>
      </c>
      <c r="D47" s="64" t="s">
        <v>511</v>
      </c>
      <c r="E47" s="181" t="s">
        <v>523</v>
      </c>
      <c r="F47" s="64">
        <v>8</v>
      </c>
      <c r="G47" s="64"/>
      <c r="H47" s="64">
        <v>0.5</v>
      </c>
      <c r="I47" s="64"/>
      <c r="J47" s="173">
        <v>42902</v>
      </c>
      <c r="K47" s="64">
        <f t="shared" si="0"/>
        <v>32</v>
      </c>
    </row>
    <row r="48" spans="1:11" x14ac:dyDescent="0.25">
      <c r="A48" s="64"/>
      <c r="B48" s="64"/>
      <c r="C48" s="64"/>
      <c r="D48" s="64"/>
      <c r="E48" s="64"/>
      <c r="F48" s="64"/>
      <c r="G48" s="64"/>
      <c r="H48" s="64"/>
      <c r="I48" s="64"/>
      <c r="J48" s="173"/>
      <c r="K48" s="64"/>
    </row>
    <row r="49" spans="1:12" x14ac:dyDescent="0.25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</row>
    <row r="50" spans="1:12" x14ac:dyDescent="0.25">
      <c r="A50" s="64" t="s">
        <v>524</v>
      </c>
      <c r="B50" s="64"/>
      <c r="C50" s="64"/>
      <c r="D50" s="64" t="s">
        <v>506</v>
      </c>
      <c r="E50" s="182" t="s">
        <v>525</v>
      </c>
      <c r="F50" s="64">
        <v>20</v>
      </c>
      <c r="G50" s="64"/>
      <c r="H50" s="64">
        <v>2.0699999999999998</v>
      </c>
      <c r="I50" s="64"/>
      <c r="J50" s="173">
        <v>42912</v>
      </c>
      <c r="K50" s="64"/>
    </row>
    <row r="51" spans="1:12" x14ac:dyDescent="0.25">
      <c r="A51" s="64" t="s">
        <v>526</v>
      </c>
      <c r="B51" s="64"/>
      <c r="C51" s="64"/>
      <c r="D51" s="64" t="s">
        <v>506</v>
      </c>
      <c r="E51" s="182" t="s">
        <v>527</v>
      </c>
      <c r="F51" s="64">
        <v>1</v>
      </c>
      <c r="G51" s="64"/>
      <c r="H51" s="64">
        <v>20.81</v>
      </c>
      <c r="I51" s="64"/>
      <c r="J51" s="173">
        <v>42912</v>
      </c>
      <c r="K51" s="64"/>
    </row>
    <row r="52" spans="1:12" x14ac:dyDescent="0.25">
      <c r="A52" s="64" t="s">
        <v>528</v>
      </c>
      <c r="B52" s="64"/>
      <c r="C52" s="64"/>
      <c r="D52" s="64" t="s">
        <v>506</v>
      </c>
      <c r="E52" s="182" t="s">
        <v>529</v>
      </c>
      <c r="F52" s="64">
        <v>1</v>
      </c>
      <c r="G52" s="64"/>
      <c r="H52" s="64">
        <v>4.82</v>
      </c>
      <c r="I52" s="64"/>
      <c r="J52" s="173">
        <v>42912</v>
      </c>
      <c r="K52" s="64"/>
    </row>
    <row r="53" spans="1:12" x14ac:dyDescent="0.25">
      <c r="A53" s="184" t="s">
        <v>530</v>
      </c>
      <c r="B53" s="184" t="s">
        <v>463</v>
      </c>
      <c r="C53" s="184" t="s">
        <v>531</v>
      </c>
      <c r="D53" s="184" t="s">
        <v>465</v>
      </c>
      <c r="E53" s="184" t="s">
        <v>531</v>
      </c>
      <c r="F53" s="184">
        <v>1</v>
      </c>
      <c r="G53" s="64"/>
      <c r="H53" s="64"/>
      <c r="I53" s="64"/>
      <c r="J53" s="64"/>
      <c r="K53" s="64"/>
      <c r="L53" s="183"/>
    </row>
    <row r="54" spans="1:12" x14ac:dyDescent="0.25">
      <c r="A54" s="184" t="s">
        <v>532</v>
      </c>
      <c r="B54" s="184" t="s">
        <v>463</v>
      </c>
      <c r="C54" s="184" t="s">
        <v>533</v>
      </c>
      <c r="D54" s="184" t="s">
        <v>465</v>
      </c>
      <c r="E54" s="184" t="s">
        <v>533</v>
      </c>
      <c r="F54" s="184">
        <v>1</v>
      </c>
      <c r="G54" s="64"/>
      <c r="H54" s="64"/>
      <c r="I54" s="64"/>
      <c r="J54" s="64"/>
      <c r="K54" s="64"/>
    </row>
    <row r="55" spans="1:12" x14ac:dyDescent="0.25">
      <c r="A55" s="184" t="s">
        <v>534</v>
      </c>
      <c r="B55" s="184" t="s">
        <v>463</v>
      </c>
      <c r="C55" s="184" t="s">
        <v>535</v>
      </c>
      <c r="D55" s="184" t="s">
        <v>465</v>
      </c>
      <c r="E55" s="184" t="s">
        <v>535</v>
      </c>
      <c r="F55" s="184">
        <v>1</v>
      </c>
      <c r="G55" s="64"/>
      <c r="H55" s="64"/>
      <c r="I55" s="64"/>
      <c r="J55" s="64"/>
      <c r="K55" s="64"/>
    </row>
    <row r="56" spans="1:12" x14ac:dyDescent="0.25">
      <c r="A56" s="184" t="s">
        <v>536</v>
      </c>
      <c r="B56" s="184" t="s">
        <v>463</v>
      </c>
      <c r="C56" s="184" t="s">
        <v>537</v>
      </c>
      <c r="D56" s="184" t="s">
        <v>465</v>
      </c>
      <c r="E56" s="184" t="s">
        <v>537</v>
      </c>
      <c r="F56" s="184">
        <v>1</v>
      </c>
      <c r="G56" s="64"/>
      <c r="H56" s="64"/>
      <c r="I56" s="64"/>
      <c r="J56" s="64"/>
      <c r="K56" s="64"/>
    </row>
    <row r="57" spans="1:12" x14ac:dyDescent="0.25">
      <c r="A57" s="64" t="s">
        <v>538</v>
      </c>
      <c r="B57" s="64" t="s">
        <v>463</v>
      </c>
      <c r="C57" s="64" t="s">
        <v>848</v>
      </c>
      <c r="D57" s="64" t="s">
        <v>465</v>
      </c>
      <c r="E57" s="181" t="s">
        <v>848</v>
      </c>
      <c r="F57" s="64">
        <v>1</v>
      </c>
      <c r="G57" s="64"/>
      <c r="H57" s="64">
        <v>55.19</v>
      </c>
      <c r="I57" s="64"/>
      <c r="J57" s="173">
        <v>42902</v>
      </c>
      <c r="K57" s="64"/>
      <c r="L57" s="183" t="s">
        <v>849</v>
      </c>
    </row>
    <row r="58" spans="1:12" x14ac:dyDescent="0.25">
      <c r="A58" s="64" t="s">
        <v>540</v>
      </c>
      <c r="B58" s="64" t="s">
        <v>463</v>
      </c>
      <c r="C58" s="64" t="s">
        <v>541</v>
      </c>
      <c r="D58" s="64" t="s">
        <v>465</v>
      </c>
      <c r="E58" s="181" t="s">
        <v>541</v>
      </c>
      <c r="F58" s="64">
        <v>1</v>
      </c>
      <c r="G58" s="64"/>
      <c r="H58" s="64">
        <v>22.84</v>
      </c>
      <c r="I58" s="64"/>
      <c r="J58" s="173">
        <v>42902</v>
      </c>
      <c r="K58" s="64"/>
    </row>
    <row r="59" spans="1:12" x14ac:dyDescent="0.25">
      <c r="A59" s="64" t="s">
        <v>542</v>
      </c>
      <c r="B59" s="64" t="s">
        <v>463</v>
      </c>
      <c r="C59" s="64" t="s">
        <v>543</v>
      </c>
      <c r="D59" s="64" t="s">
        <v>465</v>
      </c>
      <c r="E59" s="181" t="s">
        <v>543</v>
      </c>
      <c r="F59" s="64">
        <v>1</v>
      </c>
      <c r="G59" s="64"/>
      <c r="H59" s="64">
        <v>29.58</v>
      </c>
      <c r="I59" s="64"/>
      <c r="J59" s="173">
        <v>42902</v>
      </c>
      <c r="K59" s="64"/>
    </row>
    <row r="60" spans="1:12" x14ac:dyDescent="0.25">
      <c r="A60" s="64" t="s">
        <v>544</v>
      </c>
      <c r="B60" s="64" t="s">
        <v>463</v>
      </c>
      <c r="C60" s="64" t="s">
        <v>545</v>
      </c>
      <c r="D60" s="64" t="s">
        <v>465</v>
      </c>
      <c r="E60" s="181" t="s">
        <v>545</v>
      </c>
      <c r="F60" s="64">
        <v>1</v>
      </c>
      <c r="G60" s="64"/>
      <c r="H60" s="64">
        <v>21.13</v>
      </c>
      <c r="I60" s="64"/>
      <c r="J60" s="173">
        <v>42902</v>
      </c>
      <c r="K60" s="64"/>
    </row>
    <row r="61" spans="1:12" x14ac:dyDescent="0.25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</row>
    <row r="62" spans="1:12" x14ac:dyDescent="0.25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</row>
    <row r="63" spans="1:12" x14ac:dyDescent="0.25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</row>
    <row r="64" spans="1:12" x14ac:dyDescent="0.25">
      <c r="A64" s="64" t="s">
        <v>546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</row>
    <row r="65" spans="1:11" x14ac:dyDescent="0.25">
      <c r="A65" s="64" t="s">
        <v>547</v>
      </c>
      <c r="B65" s="64" t="s">
        <v>455</v>
      </c>
      <c r="C65" s="64">
        <v>35110</v>
      </c>
      <c r="D65" s="64" t="s">
        <v>431</v>
      </c>
      <c r="E65" s="181" t="s">
        <v>548</v>
      </c>
      <c r="F65" s="64">
        <v>2</v>
      </c>
      <c r="G65" s="64"/>
      <c r="H65" s="64"/>
      <c r="I65" s="64"/>
      <c r="J65" s="173">
        <v>42902</v>
      </c>
      <c r="K65" s="64"/>
    </row>
    <row r="66" spans="1:11" x14ac:dyDescent="0.25">
      <c r="A66" s="64" t="s">
        <v>549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</row>
    <row r="67" spans="1:11" x14ac:dyDescent="0.25">
      <c r="A67" s="64" t="s">
        <v>550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</row>
    <row r="68" spans="1:11" x14ac:dyDescent="0.25">
      <c r="A68" s="64" t="s">
        <v>551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</row>
    <row r="69" spans="1:11" x14ac:dyDescent="0.25">
      <c r="A69" s="64" t="s">
        <v>552</v>
      </c>
      <c r="B69" s="64"/>
      <c r="C69" s="64"/>
      <c r="D69" s="64"/>
      <c r="E69" s="64"/>
      <c r="F69" s="64"/>
      <c r="G69" s="64"/>
      <c r="H69" s="64"/>
      <c r="I69" s="64"/>
      <c r="J69" s="64"/>
      <c r="K69" s="64"/>
    </row>
    <row r="70" spans="1:11" x14ac:dyDescent="0.25">
      <c r="A70" s="64" t="s">
        <v>553</v>
      </c>
      <c r="B70" s="64"/>
      <c r="C70" s="64"/>
      <c r="D70" s="64"/>
      <c r="E70" s="64"/>
      <c r="F70" s="64"/>
      <c r="G70" s="64"/>
      <c r="H70" s="64"/>
      <c r="I70" s="64"/>
      <c r="J70" s="64"/>
      <c r="K70" s="64"/>
    </row>
    <row r="71" spans="1:11" ht="18.75" x14ac:dyDescent="0.3">
      <c r="B71" s="66" t="s">
        <v>404</v>
      </c>
      <c r="C71" s="64"/>
      <c r="D71" s="64" t="str">
        <f ca="1">CELL("filename")</f>
        <v>Q:\BillsOfMaterials\EE_BOM\[LRAUVMasterElectricalBOM_Jan2024.xlsx]Electrical</v>
      </c>
      <c r="E71" s="64"/>
      <c r="F71" s="64"/>
      <c r="G71" s="64"/>
    </row>
    <row r="73" spans="1:11" x14ac:dyDescent="0.25">
      <c r="B73" s="65" t="s">
        <v>405</v>
      </c>
      <c r="C73" s="65" t="s">
        <v>108</v>
      </c>
      <c r="D73" s="65" t="s">
        <v>406</v>
      </c>
      <c r="E73" s="65" t="s">
        <v>407</v>
      </c>
      <c r="F73" s="65" t="s">
        <v>408</v>
      </c>
      <c r="G73" s="65" t="s">
        <v>409</v>
      </c>
      <c r="H73" s="180" t="s">
        <v>837</v>
      </c>
    </row>
    <row r="74" spans="1:11" x14ac:dyDescent="0.25">
      <c r="B74" s="64" t="s">
        <v>410</v>
      </c>
      <c r="C74" s="64" t="s">
        <v>411</v>
      </c>
      <c r="D74" s="64" t="s">
        <v>412</v>
      </c>
      <c r="E74" s="64" t="s">
        <v>413</v>
      </c>
      <c r="F74" s="64" t="s">
        <v>412</v>
      </c>
      <c r="G74" s="64">
        <v>1</v>
      </c>
    </row>
    <row r="75" spans="1:11" x14ac:dyDescent="0.25">
      <c r="B75" s="64" t="s">
        <v>414</v>
      </c>
      <c r="C75" s="64" t="s">
        <v>415</v>
      </c>
      <c r="D75" s="64" t="s">
        <v>416</v>
      </c>
      <c r="E75" s="64" t="s">
        <v>417</v>
      </c>
      <c r="F75" s="64" t="s">
        <v>418</v>
      </c>
      <c r="G75" s="64">
        <v>1</v>
      </c>
    </row>
    <row r="76" spans="1:11" x14ac:dyDescent="0.25">
      <c r="B76" s="64" t="s">
        <v>419</v>
      </c>
      <c r="C76" s="64" t="s">
        <v>420</v>
      </c>
      <c r="D76" s="64" t="s">
        <v>421</v>
      </c>
      <c r="E76" s="64" t="s">
        <v>420</v>
      </c>
      <c r="F76" s="64" t="s">
        <v>421</v>
      </c>
      <c r="G76" s="64">
        <v>1</v>
      </c>
    </row>
    <row r="77" spans="1:11" x14ac:dyDescent="0.25">
      <c r="B77" s="64" t="s">
        <v>422</v>
      </c>
      <c r="C77" s="64" t="s">
        <v>423</v>
      </c>
      <c r="D77" s="64" t="s">
        <v>424</v>
      </c>
      <c r="E77" s="64" t="s">
        <v>425</v>
      </c>
      <c r="F77" s="64" t="s">
        <v>424</v>
      </c>
      <c r="G77" s="64">
        <v>1</v>
      </c>
      <c r="H77" s="179">
        <v>2353</v>
      </c>
    </row>
    <row r="78" spans="1:11" x14ac:dyDescent="0.25">
      <c r="B78" s="64" t="s">
        <v>426</v>
      </c>
      <c r="C78" s="64" t="s">
        <v>423</v>
      </c>
      <c r="D78" s="64" t="s">
        <v>427</v>
      </c>
      <c r="E78" s="64" t="s">
        <v>425</v>
      </c>
      <c r="F78" s="64" t="s">
        <v>427</v>
      </c>
      <c r="G78" s="64">
        <v>1</v>
      </c>
    </row>
    <row r="82" spans="2:7" x14ac:dyDescent="0.25">
      <c r="B82" s="64" t="s">
        <v>428</v>
      </c>
      <c r="C82" s="64" t="s">
        <v>429</v>
      </c>
      <c r="D82" s="64" t="s">
        <v>430</v>
      </c>
      <c r="E82" s="64" t="s">
        <v>431</v>
      </c>
      <c r="F82" s="64" t="s">
        <v>432</v>
      </c>
      <c r="G82" s="64">
        <v>1</v>
      </c>
    </row>
    <row r="83" spans="2:7" x14ac:dyDescent="0.25">
      <c r="B83" s="64" t="s">
        <v>433</v>
      </c>
      <c r="C83" s="64" t="s">
        <v>434</v>
      </c>
      <c r="D83" s="64" t="s">
        <v>435</v>
      </c>
      <c r="E83" s="64" t="s">
        <v>431</v>
      </c>
      <c r="F83" s="64" t="s">
        <v>436</v>
      </c>
      <c r="G83" s="64">
        <v>1</v>
      </c>
    </row>
    <row r="84" spans="2:7" x14ac:dyDescent="0.25">
      <c r="B84" s="64" t="s">
        <v>437</v>
      </c>
      <c r="C84" s="64" t="s">
        <v>438</v>
      </c>
      <c r="D84" s="64" t="s">
        <v>439</v>
      </c>
      <c r="E84" s="64" t="s">
        <v>431</v>
      </c>
      <c r="F84" s="64" t="s">
        <v>440</v>
      </c>
      <c r="G84" s="64">
        <v>1</v>
      </c>
    </row>
    <row r="85" spans="2:7" x14ac:dyDescent="0.25">
      <c r="B85" s="64" t="s">
        <v>441</v>
      </c>
      <c r="C85" s="64" t="s">
        <v>438</v>
      </c>
      <c r="D85" s="64" t="s">
        <v>442</v>
      </c>
      <c r="E85" s="64" t="s">
        <v>431</v>
      </c>
      <c r="F85" s="64" t="s">
        <v>443</v>
      </c>
      <c r="G85" s="64">
        <v>1</v>
      </c>
    </row>
    <row r="86" spans="2:7" x14ac:dyDescent="0.25">
      <c r="B86" s="64" t="s">
        <v>444</v>
      </c>
      <c r="C86" s="64" t="s">
        <v>438</v>
      </c>
      <c r="D86" s="64" t="s">
        <v>445</v>
      </c>
      <c r="E86" s="64" t="s">
        <v>431</v>
      </c>
      <c r="F86" s="64" t="s">
        <v>446</v>
      </c>
      <c r="G86" s="64">
        <v>1</v>
      </c>
    </row>
    <row r="87" spans="2:7" x14ac:dyDescent="0.25">
      <c r="B87" s="64" t="s">
        <v>447</v>
      </c>
      <c r="C87" s="64" t="s">
        <v>448</v>
      </c>
      <c r="D87" s="64" t="s">
        <v>449</v>
      </c>
      <c r="E87" s="64" t="s">
        <v>431</v>
      </c>
      <c r="F87" s="64" t="s">
        <v>450</v>
      </c>
      <c r="G87" s="64">
        <v>1</v>
      </c>
    </row>
    <row r="88" spans="2:7" x14ac:dyDescent="0.25">
      <c r="B88" s="64" t="s">
        <v>451</v>
      </c>
      <c r="C88" s="64" t="s">
        <v>434</v>
      </c>
      <c r="D88" s="64" t="s">
        <v>452</v>
      </c>
      <c r="E88" s="64" t="s">
        <v>431</v>
      </c>
      <c r="F88" s="64" t="s">
        <v>453</v>
      </c>
      <c r="G88" s="64">
        <v>1</v>
      </c>
    </row>
    <row r="89" spans="2:7" x14ac:dyDescent="0.25">
      <c r="B89" s="64" t="s">
        <v>454</v>
      </c>
      <c r="C89" s="64" t="s">
        <v>455</v>
      </c>
      <c r="D89" s="64" t="s">
        <v>456</v>
      </c>
      <c r="E89" s="64" t="s">
        <v>431</v>
      </c>
      <c r="F89" s="64" t="s">
        <v>457</v>
      </c>
      <c r="G89" s="64">
        <v>1</v>
      </c>
    </row>
    <row r="90" spans="2:7" x14ac:dyDescent="0.25">
      <c r="B90" s="64" t="s">
        <v>458</v>
      </c>
      <c r="C90" s="64" t="s">
        <v>459</v>
      </c>
      <c r="D90" s="64">
        <v>9454521504</v>
      </c>
      <c r="E90" s="64" t="s">
        <v>431</v>
      </c>
      <c r="F90" s="64" t="s">
        <v>460</v>
      </c>
      <c r="G90" s="64">
        <v>1</v>
      </c>
    </row>
    <row r="93" spans="2:7" x14ac:dyDescent="0.25">
      <c r="B93" s="64" t="s">
        <v>461</v>
      </c>
      <c r="C93" s="64" t="s">
        <v>459</v>
      </c>
      <c r="D93" s="64">
        <v>9454521504</v>
      </c>
      <c r="E93" s="64" t="s">
        <v>431</v>
      </c>
      <c r="F93" s="64" t="s">
        <v>460</v>
      </c>
      <c r="G93" s="64">
        <v>1</v>
      </c>
    </row>
    <row r="94" spans="2:7" x14ac:dyDescent="0.25">
      <c r="B94" s="64" t="s">
        <v>462</v>
      </c>
      <c r="C94" s="64" t="s">
        <v>463</v>
      </c>
      <c r="D94" s="64" t="s">
        <v>464</v>
      </c>
      <c r="E94" s="64" t="s">
        <v>465</v>
      </c>
      <c r="F94" s="64" t="s">
        <v>466</v>
      </c>
      <c r="G94" s="64">
        <v>1</v>
      </c>
    </row>
    <row r="95" spans="2:7" x14ac:dyDescent="0.25">
      <c r="B95" s="64" t="s">
        <v>467</v>
      </c>
      <c r="C95" s="64" t="s">
        <v>463</v>
      </c>
      <c r="D95" s="64" t="s">
        <v>468</v>
      </c>
      <c r="E95" s="64" t="s">
        <v>465</v>
      </c>
      <c r="F95" s="64" t="s">
        <v>469</v>
      </c>
      <c r="G95" s="64">
        <v>1</v>
      </c>
    </row>
    <row r="96" spans="2:7" x14ac:dyDescent="0.25">
      <c r="B96" s="64" t="s">
        <v>470</v>
      </c>
      <c r="C96" s="64" t="s">
        <v>463</v>
      </c>
      <c r="D96" s="64" t="s">
        <v>471</v>
      </c>
      <c r="E96" s="64" t="s">
        <v>465</v>
      </c>
      <c r="F96" s="64" t="s">
        <v>471</v>
      </c>
      <c r="G96" s="64">
        <v>1</v>
      </c>
    </row>
    <row r="97" spans="2:7" x14ac:dyDescent="0.25">
      <c r="B97" s="64" t="s">
        <v>472</v>
      </c>
      <c r="C97" s="64" t="s">
        <v>463</v>
      </c>
      <c r="D97" s="64" t="s">
        <v>473</v>
      </c>
      <c r="E97" s="64" t="s">
        <v>465</v>
      </c>
      <c r="F97" s="64" t="s">
        <v>473</v>
      </c>
      <c r="G97" s="64">
        <v>1</v>
      </c>
    </row>
    <row r="98" spans="2:7" x14ac:dyDescent="0.25">
      <c r="B98" s="64" t="s">
        <v>474</v>
      </c>
      <c r="C98" s="64" t="s">
        <v>475</v>
      </c>
      <c r="D98" s="64" t="s">
        <v>476</v>
      </c>
      <c r="E98" s="64" t="s">
        <v>431</v>
      </c>
      <c r="F98" s="64" t="s">
        <v>477</v>
      </c>
      <c r="G98" s="64">
        <v>1</v>
      </c>
    </row>
    <row r="99" spans="2:7" x14ac:dyDescent="0.25">
      <c r="B99" s="64" t="s">
        <v>478</v>
      </c>
      <c r="C99" s="64" t="s">
        <v>479</v>
      </c>
      <c r="D99" s="64" t="s">
        <v>480</v>
      </c>
      <c r="E99" s="64" t="s">
        <v>431</v>
      </c>
      <c r="F99" s="64" t="s">
        <v>481</v>
      </c>
      <c r="G99" s="64">
        <v>1</v>
      </c>
    </row>
    <row r="100" spans="2:7" x14ac:dyDescent="0.25">
      <c r="B100" s="64" t="s">
        <v>482</v>
      </c>
      <c r="C100" s="64" t="s">
        <v>479</v>
      </c>
      <c r="D100" s="64" t="s">
        <v>483</v>
      </c>
      <c r="E100" s="64" t="s">
        <v>431</v>
      </c>
      <c r="F100" s="64" t="s">
        <v>484</v>
      </c>
      <c r="G100" s="64">
        <v>1</v>
      </c>
    </row>
    <row r="103" spans="2:7" x14ac:dyDescent="0.25">
      <c r="B103" s="64" t="s">
        <v>485</v>
      </c>
      <c r="C103" s="64" t="s">
        <v>486</v>
      </c>
      <c r="D103" s="64" t="s">
        <v>487</v>
      </c>
      <c r="E103" s="64" t="s">
        <v>431</v>
      </c>
      <c r="F103" s="64" t="s">
        <v>488</v>
      </c>
      <c r="G103" s="64">
        <v>1</v>
      </c>
    </row>
    <row r="104" spans="2:7" x14ac:dyDescent="0.25">
      <c r="B104" s="64" t="s">
        <v>489</v>
      </c>
      <c r="C104" s="64" t="s">
        <v>486</v>
      </c>
      <c r="D104" s="64" t="s">
        <v>490</v>
      </c>
      <c r="E104" s="64" t="s">
        <v>431</v>
      </c>
      <c r="F104" s="64" t="s">
        <v>491</v>
      </c>
      <c r="G104" s="64">
        <v>1</v>
      </c>
    </row>
    <row r="105" spans="2:7" x14ac:dyDescent="0.25">
      <c r="B105" s="64" t="s">
        <v>492</v>
      </c>
      <c r="C105" s="64" t="s">
        <v>493</v>
      </c>
      <c r="D105" s="64" t="s">
        <v>494</v>
      </c>
      <c r="E105" s="64" t="s">
        <v>431</v>
      </c>
      <c r="F105" s="64" t="s">
        <v>495</v>
      </c>
      <c r="G105" s="64">
        <v>1</v>
      </c>
    </row>
    <row r="106" spans="2:7" x14ac:dyDescent="0.25">
      <c r="B106" s="64" t="s">
        <v>496</v>
      </c>
      <c r="C106" s="64" t="s">
        <v>493</v>
      </c>
      <c r="D106" s="64" t="s">
        <v>497</v>
      </c>
      <c r="E106" s="64" t="s">
        <v>431</v>
      </c>
      <c r="F106" s="64" t="s">
        <v>498</v>
      </c>
      <c r="G106" s="64">
        <v>1</v>
      </c>
    </row>
    <row r="107" spans="2:7" x14ac:dyDescent="0.25">
      <c r="B107" s="64" t="s">
        <v>499</v>
      </c>
      <c r="C107" s="64" t="s">
        <v>493</v>
      </c>
      <c r="D107" s="64" t="s">
        <v>500</v>
      </c>
      <c r="E107" s="64" t="s">
        <v>431</v>
      </c>
      <c r="F107" s="64" t="s">
        <v>501</v>
      </c>
      <c r="G107" s="64">
        <v>1</v>
      </c>
    </row>
    <row r="108" spans="2:7" x14ac:dyDescent="0.25">
      <c r="B108" s="64" t="s">
        <v>502</v>
      </c>
      <c r="C108" s="64" t="s">
        <v>438</v>
      </c>
      <c r="D108" s="64" t="s">
        <v>503</v>
      </c>
      <c r="E108" s="64" t="s">
        <v>431</v>
      </c>
      <c r="F108" s="64" t="s">
        <v>504</v>
      </c>
      <c r="G108" s="64">
        <v>1</v>
      </c>
    </row>
    <row r="109" spans="2:7" x14ac:dyDescent="0.25">
      <c r="B109" s="64" t="s">
        <v>505</v>
      </c>
      <c r="C109" s="64"/>
      <c r="D109" s="64"/>
      <c r="E109" s="64" t="s">
        <v>506</v>
      </c>
      <c r="F109" s="64" t="s">
        <v>507</v>
      </c>
      <c r="G109" s="64">
        <v>1</v>
      </c>
    </row>
    <row r="110" spans="2:7" x14ac:dyDescent="0.25">
      <c r="B110" s="64" t="s">
        <v>508</v>
      </c>
      <c r="C110" s="64" t="s">
        <v>509</v>
      </c>
      <c r="D110" s="64" t="s">
        <v>510</v>
      </c>
      <c r="E110" s="64" t="s">
        <v>511</v>
      </c>
      <c r="F110" s="64"/>
      <c r="G110" s="64">
        <v>6</v>
      </c>
    </row>
    <row r="111" spans="2:7" x14ac:dyDescent="0.25">
      <c r="B111" s="64" t="s">
        <v>512</v>
      </c>
      <c r="C111" s="64" t="s">
        <v>509</v>
      </c>
      <c r="D111" s="64" t="s">
        <v>513</v>
      </c>
      <c r="E111" s="64" t="s">
        <v>511</v>
      </c>
      <c r="F111" s="64"/>
      <c r="G111" s="64">
        <v>15</v>
      </c>
    </row>
    <row r="112" spans="2:7" x14ac:dyDescent="0.25">
      <c r="B112" s="64" t="s">
        <v>514</v>
      </c>
      <c r="C112" s="64" t="s">
        <v>509</v>
      </c>
      <c r="D112" s="64" t="s">
        <v>515</v>
      </c>
      <c r="E112" s="64" t="s">
        <v>511</v>
      </c>
      <c r="F112" s="64"/>
      <c r="G112" s="64">
        <v>5</v>
      </c>
    </row>
    <row r="113" spans="2:7" x14ac:dyDescent="0.25">
      <c r="B113" s="64" t="s">
        <v>516</v>
      </c>
      <c r="C113" s="64" t="s">
        <v>509</v>
      </c>
      <c r="D113" s="64" t="s">
        <v>517</v>
      </c>
      <c r="E113" s="64" t="s">
        <v>511</v>
      </c>
      <c r="F113" s="64"/>
      <c r="G113" s="64">
        <v>2</v>
      </c>
    </row>
    <row r="114" spans="2:7" x14ac:dyDescent="0.25">
      <c r="B114" s="64" t="s">
        <v>518</v>
      </c>
      <c r="C114" s="64" t="s">
        <v>509</v>
      </c>
      <c r="D114" s="64" t="s">
        <v>519</v>
      </c>
      <c r="E114" s="64" t="s">
        <v>511</v>
      </c>
      <c r="F114" s="64"/>
      <c r="G114" s="64">
        <v>8</v>
      </c>
    </row>
    <row r="115" spans="2:7" x14ac:dyDescent="0.25">
      <c r="B115" s="64" t="s">
        <v>520</v>
      </c>
      <c r="C115" s="64" t="s">
        <v>509</v>
      </c>
      <c r="D115" s="64" t="s">
        <v>521</v>
      </c>
      <c r="E115" s="64" t="s">
        <v>511</v>
      </c>
      <c r="F115" s="64"/>
      <c r="G115" s="64">
        <v>2</v>
      </c>
    </row>
    <row r="116" spans="2:7" x14ac:dyDescent="0.25">
      <c r="B116" s="64" t="s">
        <v>522</v>
      </c>
      <c r="C116" s="64" t="s">
        <v>509</v>
      </c>
      <c r="D116" s="64" t="s">
        <v>523</v>
      </c>
      <c r="E116" s="64" t="s">
        <v>511</v>
      </c>
      <c r="F116" s="64"/>
      <c r="G116" s="64">
        <v>8</v>
      </c>
    </row>
    <row r="119" spans="2:7" x14ac:dyDescent="0.25">
      <c r="B119" s="64" t="s">
        <v>524</v>
      </c>
      <c r="C119" s="64"/>
      <c r="D119" s="64"/>
      <c r="E119" s="64" t="s">
        <v>506</v>
      </c>
      <c r="F119" s="64" t="s">
        <v>525</v>
      </c>
      <c r="G119" s="64">
        <v>20</v>
      </c>
    </row>
    <row r="120" spans="2:7" x14ac:dyDescent="0.25">
      <c r="B120" s="64" t="s">
        <v>526</v>
      </c>
      <c r="C120" s="64"/>
      <c r="D120" s="64"/>
      <c r="E120" s="64" t="s">
        <v>506</v>
      </c>
      <c r="F120" s="64" t="s">
        <v>527</v>
      </c>
      <c r="G120" s="64">
        <v>1</v>
      </c>
    </row>
    <row r="121" spans="2:7" x14ac:dyDescent="0.25">
      <c r="B121" s="64" t="s">
        <v>528</v>
      </c>
      <c r="C121" s="64"/>
      <c r="D121" s="64"/>
      <c r="E121" s="64" t="s">
        <v>506</v>
      </c>
      <c r="F121" s="64" t="s">
        <v>529</v>
      </c>
      <c r="G121" s="64">
        <v>1</v>
      </c>
    </row>
    <row r="122" spans="2:7" x14ac:dyDescent="0.25">
      <c r="B122" s="64" t="s">
        <v>530</v>
      </c>
      <c r="C122" s="64" t="s">
        <v>463</v>
      </c>
      <c r="D122" s="64" t="s">
        <v>531</v>
      </c>
      <c r="E122" s="64" t="s">
        <v>465</v>
      </c>
      <c r="F122" s="64" t="s">
        <v>531</v>
      </c>
      <c r="G122" s="64">
        <v>1</v>
      </c>
    </row>
    <row r="123" spans="2:7" x14ac:dyDescent="0.25">
      <c r="B123" s="64" t="s">
        <v>532</v>
      </c>
      <c r="C123" s="64" t="s">
        <v>463</v>
      </c>
      <c r="D123" s="64" t="s">
        <v>533</v>
      </c>
      <c r="E123" s="64" t="s">
        <v>465</v>
      </c>
      <c r="F123" s="64" t="s">
        <v>533</v>
      </c>
      <c r="G123" s="64">
        <v>1</v>
      </c>
    </row>
    <row r="124" spans="2:7" x14ac:dyDescent="0.25">
      <c r="B124" s="64" t="s">
        <v>534</v>
      </c>
      <c r="C124" s="64" t="s">
        <v>463</v>
      </c>
      <c r="D124" s="64" t="s">
        <v>535</v>
      </c>
      <c r="E124" s="64" t="s">
        <v>465</v>
      </c>
      <c r="F124" s="64" t="s">
        <v>535</v>
      </c>
      <c r="G124" s="64">
        <v>1</v>
      </c>
    </row>
    <row r="125" spans="2:7" x14ac:dyDescent="0.25">
      <c r="B125" s="64" t="s">
        <v>536</v>
      </c>
      <c r="C125" s="64" t="s">
        <v>463</v>
      </c>
      <c r="D125" s="64" t="s">
        <v>537</v>
      </c>
      <c r="E125" s="64" t="s">
        <v>465</v>
      </c>
      <c r="F125" s="64" t="s">
        <v>537</v>
      </c>
      <c r="G125" s="64">
        <v>1</v>
      </c>
    </row>
    <row r="126" spans="2:7" x14ac:dyDescent="0.25">
      <c r="B126" s="64" t="s">
        <v>538</v>
      </c>
      <c r="C126" s="64" t="s">
        <v>463</v>
      </c>
      <c r="D126" s="64" t="s">
        <v>539</v>
      </c>
      <c r="E126" s="64" t="s">
        <v>465</v>
      </c>
      <c r="F126" s="64" t="s">
        <v>539</v>
      </c>
      <c r="G126" s="64">
        <v>1</v>
      </c>
    </row>
    <row r="127" spans="2:7" x14ac:dyDescent="0.25">
      <c r="B127" s="64" t="s">
        <v>540</v>
      </c>
      <c r="C127" s="64" t="s">
        <v>463</v>
      </c>
      <c r="D127" s="64" t="s">
        <v>541</v>
      </c>
      <c r="E127" s="64" t="s">
        <v>465</v>
      </c>
      <c r="F127" s="64" t="s">
        <v>541</v>
      </c>
      <c r="G127" s="64">
        <v>1</v>
      </c>
    </row>
    <row r="128" spans="2:7" x14ac:dyDescent="0.25">
      <c r="B128" s="64" t="s">
        <v>542</v>
      </c>
      <c r="C128" s="64" t="s">
        <v>463</v>
      </c>
      <c r="D128" s="64" t="s">
        <v>543</v>
      </c>
      <c r="E128" s="64" t="s">
        <v>465</v>
      </c>
      <c r="F128" s="64" t="s">
        <v>543</v>
      </c>
      <c r="G128" s="64">
        <v>1</v>
      </c>
    </row>
    <row r="129" spans="2:7" x14ac:dyDescent="0.25">
      <c r="B129" s="64" t="s">
        <v>544</v>
      </c>
      <c r="C129" s="64" t="s">
        <v>463</v>
      </c>
      <c r="D129" s="64" t="s">
        <v>545</v>
      </c>
      <c r="E129" s="64" t="s">
        <v>465</v>
      </c>
      <c r="F129" s="64" t="s">
        <v>545</v>
      </c>
      <c r="G129" s="64">
        <v>1</v>
      </c>
    </row>
    <row r="133" spans="2:7" x14ac:dyDescent="0.25">
      <c r="B133" s="64" t="s">
        <v>546</v>
      </c>
      <c r="C133" s="64"/>
      <c r="D133" s="64"/>
      <c r="E133" s="64"/>
      <c r="F133" s="64"/>
      <c r="G133" s="64"/>
    </row>
    <row r="134" spans="2:7" x14ac:dyDescent="0.25">
      <c r="B134" s="64" t="s">
        <v>547</v>
      </c>
      <c r="C134" s="64" t="s">
        <v>455</v>
      </c>
      <c r="D134" s="64">
        <v>35110</v>
      </c>
      <c r="E134" s="64" t="s">
        <v>431</v>
      </c>
      <c r="F134" s="64" t="s">
        <v>548</v>
      </c>
      <c r="G134" s="64">
        <v>2</v>
      </c>
    </row>
    <row r="135" spans="2:7" x14ac:dyDescent="0.25">
      <c r="B135" s="64" t="s">
        <v>549</v>
      </c>
    </row>
    <row r="136" spans="2:7" x14ac:dyDescent="0.25">
      <c r="B136" s="64" t="s">
        <v>550</v>
      </c>
    </row>
    <row r="137" spans="2:7" x14ac:dyDescent="0.25">
      <c r="B137" s="64" t="s">
        <v>551</v>
      </c>
    </row>
    <row r="138" spans="2:7" x14ac:dyDescent="0.25">
      <c r="B138" s="64" t="s">
        <v>552</v>
      </c>
    </row>
    <row r="139" spans="2:7" x14ac:dyDescent="0.25">
      <c r="B139" s="64" t="s">
        <v>553</v>
      </c>
    </row>
  </sheetData>
  <hyperlinks>
    <hyperlink ref="L57" r:id="rId1" display="callto:(408-435-1750" xr:uid="{00000000-0004-0000-0200-000000000000}"/>
  </hyperlinks>
  <pageMargins left="0.7" right="0.7" top="0.75" bottom="0.75" header="0.3" footer="0.3"/>
  <pageSetup orientation="portrait" horizontalDpi="1200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"/>
  <sheetViews>
    <sheetView workbookViewId="0">
      <selection activeCell="E22" sqref="E22"/>
    </sheetView>
  </sheetViews>
  <sheetFormatPr defaultRowHeight="15" x14ac:dyDescent="0.25"/>
  <cols>
    <col min="2" max="2" width="14.140625" customWidth="1"/>
    <col min="3" max="3" width="9.85546875" customWidth="1"/>
    <col min="4" max="4" width="18.28515625" customWidth="1"/>
    <col min="5" max="5" width="27.140625" customWidth="1"/>
    <col min="6" max="6" width="15.42578125" customWidth="1"/>
    <col min="7" max="7" width="14.85546875" customWidth="1"/>
    <col min="8" max="8" width="15" customWidth="1"/>
    <col min="9" max="9" width="25.42578125" customWidth="1"/>
    <col min="11" max="11" width="19.7109375" customWidth="1"/>
  </cols>
  <sheetData>
    <row r="1" spans="1:11" s="23" customFormat="1" ht="70.5" customHeight="1" thickBot="1" x14ac:dyDescent="0.3">
      <c r="A1" s="73" t="s">
        <v>102</v>
      </c>
      <c r="B1" s="74" t="s">
        <v>103</v>
      </c>
      <c r="C1" s="74" t="s">
        <v>104</v>
      </c>
      <c r="D1" s="75" t="s">
        <v>105</v>
      </c>
      <c r="E1" s="74" t="s">
        <v>2</v>
      </c>
      <c r="F1" s="75" t="s">
        <v>106</v>
      </c>
      <c r="G1" s="74" t="s">
        <v>107</v>
      </c>
      <c r="H1" s="74" t="s">
        <v>108</v>
      </c>
      <c r="I1" s="75" t="s">
        <v>109</v>
      </c>
      <c r="J1" s="74" t="s">
        <v>112</v>
      </c>
      <c r="K1" s="74" t="s">
        <v>113</v>
      </c>
    </row>
    <row r="2" spans="1:11" s="64" customFormat="1" ht="30" customHeight="1" x14ac:dyDescent="0.25">
      <c r="A2" s="4">
        <v>34</v>
      </c>
      <c r="B2" s="4">
        <v>1</v>
      </c>
      <c r="C2" s="4" t="s">
        <v>193</v>
      </c>
      <c r="D2" s="4" t="s">
        <v>26</v>
      </c>
      <c r="E2" s="4" t="s">
        <v>192</v>
      </c>
      <c r="F2" s="4" t="s">
        <v>613</v>
      </c>
      <c r="G2" s="76"/>
      <c r="H2" s="76" t="s">
        <v>120</v>
      </c>
      <c r="I2" s="76" t="s">
        <v>26</v>
      </c>
      <c r="J2" s="58">
        <v>1</v>
      </c>
      <c r="K2" s="59">
        <f>(J2+B2)*5</f>
        <v>10</v>
      </c>
    </row>
    <row r="3" spans="1:11" s="64" customFormat="1" ht="30" customHeight="1" x14ac:dyDescent="0.25">
      <c r="A3" s="4">
        <v>35</v>
      </c>
      <c r="B3" s="4">
        <v>1</v>
      </c>
      <c r="C3" s="4" t="s">
        <v>195</v>
      </c>
      <c r="D3" s="4" t="s">
        <v>27</v>
      </c>
      <c r="E3" s="4" t="s">
        <v>194</v>
      </c>
      <c r="F3" s="4" t="s">
        <v>613</v>
      </c>
      <c r="G3" s="76"/>
      <c r="H3" s="76" t="s">
        <v>120</v>
      </c>
      <c r="I3" s="76" t="s">
        <v>27</v>
      </c>
      <c r="J3" s="58">
        <v>1</v>
      </c>
      <c r="K3" s="59">
        <f t="shared" ref="K3:K6" si="0">(J3+B3)*5</f>
        <v>10</v>
      </c>
    </row>
    <row r="4" spans="1:11" s="64" customFormat="1" ht="30" customHeight="1" x14ac:dyDescent="0.25">
      <c r="A4" s="4">
        <v>36</v>
      </c>
      <c r="B4" s="4">
        <v>1</v>
      </c>
      <c r="C4" s="4" t="s">
        <v>197</v>
      </c>
      <c r="D4" s="4" t="s">
        <v>29</v>
      </c>
      <c r="E4" s="4" t="s">
        <v>196</v>
      </c>
      <c r="F4" s="4" t="s">
        <v>613</v>
      </c>
      <c r="G4" s="76"/>
      <c r="H4" s="76" t="s">
        <v>120</v>
      </c>
      <c r="I4" s="76" t="s">
        <v>29</v>
      </c>
      <c r="J4" s="58"/>
      <c r="K4" s="59">
        <f t="shared" si="0"/>
        <v>5</v>
      </c>
    </row>
    <row r="5" spans="1:11" s="64" customFormat="1" ht="30" customHeight="1" x14ac:dyDescent="0.25">
      <c r="A5" s="4">
        <v>37</v>
      </c>
      <c r="B5" s="4">
        <v>1</v>
      </c>
      <c r="C5" s="4" t="s">
        <v>199</v>
      </c>
      <c r="D5" s="4" t="s">
        <v>31</v>
      </c>
      <c r="E5" s="4" t="s">
        <v>198</v>
      </c>
      <c r="F5" s="4" t="s">
        <v>613</v>
      </c>
      <c r="G5" s="76"/>
      <c r="H5" s="76" t="s">
        <v>120</v>
      </c>
      <c r="I5" s="76" t="s">
        <v>31</v>
      </c>
      <c r="J5" s="58"/>
      <c r="K5" s="59">
        <f t="shared" si="0"/>
        <v>5</v>
      </c>
    </row>
    <row r="6" spans="1:11" s="64" customFormat="1" ht="30" customHeight="1" x14ac:dyDescent="0.25">
      <c r="A6" s="4">
        <v>38</v>
      </c>
      <c r="B6" s="4">
        <v>1</v>
      </c>
      <c r="C6" s="4" t="s">
        <v>571</v>
      </c>
      <c r="D6" s="4" t="s">
        <v>30</v>
      </c>
      <c r="E6" s="4" t="s">
        <v>200</v>
      </c>
      <c r="F6" s="4" t="s">
        <v>613</v>
      </c>
      <c r="G6" s="76"/>
      <c r="H6" s="76" t="s">
        <v>120</v>
      </c>
      <c r="I6" s="76" t="s">
        <v>30</v>
      </c>
      <c r="J6" s="58"/>
      <c r="K6" s="59">
        <f t="shared" si="0"/>
        <v>5</v>
      </c>
    </row>
  </sheetData>
  <pageMargins left="0.7" right="0.7" top="0.75" bottom="0.75" header="0.3" footer="0.3"/>
  <pageSetup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0"/>
  <sheetViews>
    <sheetView workbookViewId="0">
      <selection activeCell="M34" sqref="M34"/>
    </sheetView>
  </sheetViews>
  <sheetFormatPr defaultRowHeight="15" x14ac:dyDescent="0.25"/>
  <cols>
    <col min="1" max="1" width="5.140625" bestFit="1" customWidth="1"/>
    <col min="2" max="2" width="8.7109375" bestFit="1" customWidth="1"/>
    <col min="3" max="3" width="9" bestFit="1" customWidth="1"/>
    <col min="4" max="4" width="15.5703125" customWidth="1"/>
    <col min="5" max="5" width="37.5703125" customWidth="1"/>
    <col min="6" max="6" width="20.7109375" customWidth="1"/>
    <col min="7" max="7" width="8.7109375" bestFit="1" customWidth="1"/>
    <col min="8" max="8" width="13.140625" customWidth="1"/>
    <col min="9" max="9" width="21.140625" bestFit="1" customWidth="1"/>
    <col min="10" max="10" width="9" bestFit="1" customWidth="1"/>
    <col min="11" max="11" width="6.85546875" bestFit="1" customWidth="1"/>
  </cols>
  <sheetData>
    <row r="1" spans="1:10" s="64" customFormat="1" ht="64.5" customHeight="1" thickBot="1" x14ac:dyDescent="0.3">
      <c r="A1" s="73" t="s">
        <v>102</v>
      </c>
      <c r="B1" s="74" t="s">
        <v>103</v>
      </c>
      <c r="C1" s="74" t="s">
        <v>104</v>
      </c>
      <c r="D1" s="75" t="s">
        <v>105</v>
      </c>
      <c r="E1" s="74" t="s">
        <v>2</v>
      </c>
      <c r="F1" s="75" t="s">
        <v>614</v>
      </c>
      <c r="G1" s="74" t="s">
        <v>107</v>
      </c>
      <c r="H1" s="74" t="s">
        <v>108</v>
      </c>
      <c r="I1" s="75" t="s">
        <v>109</v>
      </c>
      <c r="J1" s="74" t="s">
        <v>113</v>
      </c>
    </row>
    <row r="2" spans="1:10" s="64" customFormat="1" x14ac:dyDescent="0.25">
      <c r="A2" s="4">
        <v>2</v>
      </c>
      <c r="B2" s="4">
        <v>1</v>
      </c>
      <c r="C2" s="4" t="s">
        <v>117</v>
      </c>
      <c r="D2" s="4" t="s">
        <v>118</v>
      </c>
      <c r="E2" s="4" t="s">
        <v>119</v>
      </c>
      <c r="F2" s="4" t="s">
        <v>600</v>
      </c>
      <c r="G2" s="4"/>
      <c r="H2" s="4" t="s">
        <v>120</v>
      </c>
      <c r="I2" s="4" t="s">
        <v>118</v>
      </c>
      <c r="J2" s="59">
        <f>B2*5</f>
        <v>5</v>
      </c>
    </row>
    <row r="3" spans="1:10" s="64" customFormat="1" x14ac:dyDescent="0.25">
      <c r="A3" s="4">
        <v>3</v>
      </c>
      <c r="B3" s="4">
        <v>2</v>
      </c>
      <c r="C3" s="4" t="s">
        <v>570</v>
      </c>
      <c r="D3" s="4" t="s">
        <v>122</v>
      </c>
      <c r="E3" s="4" t="s">
        <v>123</v>
      </c>
      <c r="F3" s="4" t="s">
        <v>600</v>
      </c>
      <c r="G3" s="4"/>
      <c r="H3" s="4" t="s">
        <v>120</v>
      </c>
      <c r="I3" s="4" t="s">
        <v>122</v>
      </c>
      <c r="J3" s="59">
        <f t="shared" ref="J3:J40" si="0">B3*5</f>
        <v>10</v>
      </c>
    </row>
    <row r="4" spans="1:10" s="64" customFormat="1" x14ac:dyDescent="0.25">
      <c r="A4" s="4">
        <v>4</v>
      </c>
      <c r="B4" s="4">
        <v>1</v>
      </c>
      <c r="C4" s="4" t="s">
        <v>124</v>
      </c>
      <c r="D4" s="4" t="s">
        <v>125</v>
      </c>
      <c r="E4" s="4" t="s">
        <v>126</v>
      </c>
      <c r="F4" s="4" t="s">
        <v>600</v>
      </c>
      <c r="G4" s="4"/>
      <c r="H4" s="4" t="s">
        <v>120</v>
      </c>
      <c r="I4" s="4" t="s">
        <v>125</v>
      </c>
      <c r="J4" s="59">
        <f t="shared" si="0"/>
        <v>5</v>
      </c>
    </row>
    <row r="5" spans="1:10" s="64" customFormat="1" x14ac:dyDescent="0.25">
      <c r="A5" s="4">
        <v>5</v>
      </c>
      <c r="B5" s="4">
        <v>1</v>
      </c>
      <c r="C5" s="4" t="s">
        <v>127</v>
      </c>
      <c r="D5" s="4" t="s">
        <v>128</v>
      </c>
      <c r="E5" s="4" t="s">
        <v>129</v>
      </c>
      <c r="F5" s="4" t="s">
        <v>600</v>
      </c>
      <c r="G5" s="4"/>
      <c r="H5" s="4" t="s">
        <v>120</v>
      </c>
      <c r="I5" s="4" t="s">
        <v>128</v>
      </c>
      <c r="J5" s="59">
        <f t="shared" si="0"/>
        <v>5</v>
      </c>
    </row>
    <row r="6" spans="1:10" s="64" customFormat="1" x14ac:dyDescent="0.25">
      <c r="A6" s="4">
        <v>6</v>
      </c>
      <c r="B6" s="4">
        <v>1</v>
      </c>
      <c r="C6" s="4" t="s">
        <v>133</v>
      </c>
      <c r="D6" s="4" t="s">
        <v>131</v>
      </c>
      <c r="E6" s="4" t="s">
        <v>132</v>
      </c>
      <c r="F6" s="4" t="s">
        <v>600</v>
      </c>
      <c r="G6" s="4"/>
      <c r="H6" s="4" t="s">
        <v>120</v>
      </c>
      <c r="I6" s="4" t="s">
        <v>131</v>
      </c>
      <c r="J6" s="59">
        <f t="shared" si="0"/>
        <v>5</v>
      </c>
    </row>
    <row r="7" spans="1:10" s="64" customFormat="1" x14ac:dyDescent="0.25">
      <c r="A7" s="80">
        <v>7</v>
      </c>
      <c r="B7" s="80">
        <v>1</v>
      </c>
      <c r="C7" s="80" t="s">
        <v>136</v>
      </c>
      <c r="D7" s="80" t="s">
        <v>134</v>
      </c>
      <c r="E7" s="80" t="s">
        <v>135</v>
      </c>
      <c r="F7" s="80" t="s">
        <v>600</v>
      </c>
      <c r="G7" s="80"/>
      <c r="H7" s="80" t="s">
        <v>120</v>
      </c>
      <c r="I7" s="80" t="s">
        <v>134</v>
      </c>
      <c r="J7" s="59">
        <f t="shared" si="0"/>
        <v>5</v>
      </c>
    </row>
    <row r="8" spans="1:10" s="64" customFormat="1" x14ac:dyDescent="0.25">
      <c r="A8" s="4">
        <v>8</v>
      </c>
      <c r="B8" s="4">
        <v>1</v>
      </c>
      <c r="C8" s="4" t="s">
        <v>138</v>
      </c>
      <c r="D8" s="4" t="s">
        <v>35</v>
      </c>
      <c r="E8" s="4" t="s">
        <v>137</v>
      </c>
      <c r="F8" s="4" t="s">
        <v>600</v>
      </c>
      <c r="G8" s="4"/>
      <c r="H8" s="4" t="s">
        <v>120</v>
      </c>
      <c r="I8" s="4" t="s">
        <v>35</v>
      </c>
      <c r="J8" s="59">
        <f t="shared" si="0"/>
        <v>5</v>
      </c>
    </row>
    <row r="9" spans="1:10" s="64" customFormat="1" x14ac:dyDescent="0.25">
      <c r="A9" s="4">
        <v>9</v>
      </c>
      <c r="B9" s="4">
        <v>1</v>
      </c>
      <c r="C9" s="4" t="s">
        <v>140</v>
      </c>
      <c r="D9" s="4" t="s">
        <v>33</v>
      </c>
      <c r="E9" s="4" t="s">
        <v>139</v>
      </c>
      <c r="F9" s="4" t="s">
        <v>600</v>
      </c>
      <c r="G9" s="4"/>
      <c r="H9" s="4" t="s">
        <v>120</v>
      </c>
      <c r="I9" s="4" t="s">
        <v>33</v>
      </c>
      <c r="J9" s="59">
        <f t="shared" si="0"/>
        <v>5</v>
      </c>
    </row>
    <row r="10" spans="1:10" s="64" customFormat="1" x14ac:dyDescent="0.25">
      <c r="A10" s="4">
        <v>10</v>
      </c>
      <c r="B10" s="4">
        <v>1</v>
      </c>
      <c r="C10" s="4" t="s">
        <v>142</v>
      </c>
      <c r="D10" s="4" t="s">
        <v>34</v>
      </c>
      <c r="E10" s="4" t="s">
        <v>141</v>
      </c>
      <c r="F10" s="4" t="s">
        <v>600</v>
      </c>
      <c r="G10" s="4"/>
      <c r="H10" s="4" t="s">
        <v>120</v>
      </c>
      <c r="I10" s="4" t="s">
        <v>34</v>
      </c>
      <c r="J10" s="59">
        <f t="shared" si="0"/>
        <v>5</v>
      </c>
    </row>
    <row r="11" spans="1:10" s="64" customFormat="1" ht="30" x14ac:dyDescent="0.25">
      <c r="A11" s="80">
        <v>11</v>
      </c>
      <c r="B11" s="80">
        <v>1</v>
      </c>
      <c r="C11" s="80" t="s">
        <v>145</v>
      </c>
      <c r="D11" s="80" t="s">
        <v>143</v>
      </c>
      <c r="E11" s="80" t="s">
        <v>144</v>
      </c>
      <c r="F11" s="80" t="s">
        <v>600</v>
      </c>
      <c r="G11" s="80"/>
      <c r="H11" s="80" t="s">
        <v>120</v>
      </c>
      <c r="I11" s="80" t="s">
        <v>143</v>
      </c>
      <c r="J11" s="59">
        <f t="shared" si="0"/>
        <v>5</v>
      </c>
    </row>
    <row r="12" spans="1:10" s="64" customFormat="1" x14ac:dyDescent="0.25">
      <c r="A12" s="4">
        <v>12</v>
      </c>
      <c r="B12" s="4">
        <v>1</v>
      </c>
      <c r="C12" s="4" t="s">
        <v>147</v>
      </c>
      <c r="D12" s="4" t="s">
        <v>22</v>
      </c>
      <c r="E12" s="4" t="s">
        <v>146</v>
      </c>
      <c r="F12" s="4" t="s">
        <v>600</v>
      </c>
      <c r="G12" s="4"/>
      <c r="H12" s="4" t="s">
        <v>120</v>
      </c>
      <c r="I12" s="4" t="s">
        <v>22</v>
      </c>
      <c r="J12" s="59">
        <f t="shared" si="0"/>
        <v>5</v>
      </c>
    </row>
    <row r="13" spans="1:10" s="64" customFormat="1" x14ac:dyDescent="0.25">
      <c r="A13" s="4">
        <v>13</v>
      </c>
      <c r="B13" s="4">
        <v>1</v>
      </c>
      <c r="C13" s="4" t="s">
        <v>149</v>
      </c>
      <c r="D13" s="4" t="s">
        <v>23</v>
      </c>
      <c r="E13" s="4" t="s">
        <v>148</v>
      </c>
      <c r="F13" s="4" t="s">
        <v>600</v>
      </c>
      <c r="G13" s="4"/>
      <c r="H13" s="4" t="s">
        <v>120</v>
      </c>
      <c r="I13" s="4" t="s">
        <v>23</v>
      </c>
      <c r="J13" s="59">
        <f t="shared" si="0"/>
        <v>5</v>
      </c>
    </row>
    <row r="14" spans="1:10" s="64" customFormat="1" x14ac:dyDescent="0.25">
      <c r="A14" s="4">
        <v>16</v>
      </c>
      <c r="B14" s="4">
        <v>1</v>
      </c>
      <c r="C14" s="4" t="s">
        <v>156</v>
      </c>
      <c r="D14" s="4" t="s">
        <v>36</v>
      </c>
      <c r="E14" s="4" t="s">
        <v>155</v>
      </c>
      <c r="F14" s="4" t="s">
        <v>600</v>
      </c>
      <c r="G14" s="4"/>
      <c r="H14" s="4" t="s">
        <v>120</v>
      </c>
      <c r="I14" s="4" t="s">
        <v>36</v>
      </c>
      <c r="J14" s="59">
        <f t="shared" si="0"/>
        <v>5</v>
      </c>
    </row>
    <row r="15" spans="1:10" s="64" customFormat="1" x14ac:dyDescent="0.25">
      <c r="A15" s="4">
        <v>17</v>
      </c>
      <c r="B15" s="4">
        <v>1</v>
      </c>
      <c r="C15" s="4" t="s">
        <v>158</v>
      </c>
      <c r="D15" s="4" t="s">
        <v>10</v>
      </c>
      <c r="E15" s="4" t="s">
        <v>157</v>
      </c>
      <c r="F15" s="4" t="s">
        <v>600</v>
      </c>
      <c r="G15" s="4"/>
      <c r="H15" s="4" t="s">
        <v>120</v>
      </c>
      <c r="I15" s="4" t="s">
        <v>10</v>
      </c>
      <c r="J15" s="59">
        <f t="shared" si="0"/>
        <v>5</v>
      </c>
    </row>
    <row r="16" spans="1:10" s="64" customFormat="1" x14ac:dyDescent="0.25">
      <c r="A16" s="80">
        <v>18</v>
      </c>
      <c r="B16" s="80">
        <v>1</v>
      </c>
      <c r="C16" s="80" t="s">
        <v>160</v>
      </c>
      <c r="D16" s="80" t="s">
        <v>14</v>
      </c>
      <c r="E16" s="80" t="s">
        <v>161</v>
      </c>
      <c r="F16" s="80" t="s">
        <v>600</v>
      </c>
      <c r="G16" s="80"/>
      <c r="H16" s="80" t="s">
        <v>120</v>
      </c>
      <c r="I16" s="80" t="s">
        <v>14</v>
      </c>
      <c r="J16" s="59">
        <f t="shared" si="0"/>
        <v>5</v>
      </c>
    </row>
    <row r="17" spans="1:10" s="64" customFormat="1" x14ac:dyDescent="0.25">
      <c r="A17" s="4">
        <v>19</v>
      </c>
      <c r="B17" s="4">
        <v>1</v>
      </c>
      <c r="C17" s="4" t="s">
        <v>162</v>
      </c>
      <c r="D17" s="4" t="s">
        <v>17</v>
      </c>
      <c r="E17" s="4" t="s">
        <v>167</v>
      </c>
      <c r="F17" s="4" t="s">
        <v>600</v>
      </c>
      <c r="G17" s="4"/>
      <c r="H17" s="4" t="s">
        <v>120</v>
      </c>
      <c r="I17" s="4" t="s">
        <v>17</v>
      </c>
      <c r="J17" s="59">
        <f t="shared" si="0"/>
        <v>5</v>
      </c>
    </row>
    <row r="18" spans="1:10" s="64" customFormat="1" x14ac:dyDescent="0.25">
      <c r="A18" s="80">
        <v>20</v>
      </c>
      <c r="B18" s="80">
        <v>1</v>
      </c>
      <c r="C18" s="80" t="s">
        <v>164</v>
      </c>
      <c r="D18" s="80" t="s">
        <v>12</v>
      </c>
      <c r="E18" s="80" t="s">
        <v>169</v>
      </c>
      <c r="F18" s="80" t="s">
        <v>600</v>
      </c>
      <c r="G18" s="80"/>
      <c r="H18" s="80" t="s">
        <v>120</v>
      </c>
      <c r="I18" s="80" t="s">
        <v>12</v>
      </c>
      <c r="J18" s="59">
        <f t="shared" si="0"/>
        <v>5</v>
      </c>
    </row>
    <row r="19" spans="1:10" s="64" customFormat="1" x14ac:dyDescent="0.25">
      <c r="A19" s="4">
        <v>22</v>
      </c>
      <c r="B19" s="4">
        <v>1</v>
      </c>
      <c r="C19" s="4" t="s">
        <v>168</v>
      </c>
      <c r="D19" s="4" t="s">
        <v>20</v>
      </c>
      <c r="E19" s="4" t="s">
        <v>175</v>
      </c>
      <c r="F19" s="4" t="s">
        <v>600</v>
      </c>
      <c r="G19" s="4"/>
      <c r="H19" s="4" t="s">
        <v>120</v>
      </c>
      <c r="I19" s="4" t="s">
        <v>20</v>
      </c>
      <c r="J19" s="59">
        <f t="shared" si="0"/>
        <v>5</v>
      </c>
    </row>
    <row r="20" spans="1:10" s="64" customFormat="1" x14ac:dyDescent="0.25">
      <c r="A20" s="4">
        <v>23</v>
      </c>
      <c r="B20" s="4">
        <v>1</v>
      </c>
      <c r="C20" s="4" t="s">
        <v>170</v>
      </c>
      <c r="D20" s="4" t="s">
        <v>21</v>
      </c>
      <c r="E20" s="4" t="s">
        <v>179</v>
      </c>
      <c r="F20" s="4" t="s">
        <v>600</v>
      </c>
      <c r="G20" s="4"/>
      <c r="H20" s="4" t="s">
        <v>120</v>
      </c>
      <c r="I20" s="4" t="s">
        <v>21</v>
      </c>
      <c r="J20" s="59">
        <f t="shared" si="0"/>
        <v>5</v>
      </c>
    </row>
    <row r="21" spans="1:10" s="64" customFormat="1" x14ac:dyDescent="0.25">
      <c r="A21" s="80">
        <v>24</v>
      </c>
      <c r="B21" s="80">
        <v>1</v>
      </c>
      <c r="C21" s="80" t="s">
        <v>172</v>
      </c>
      <c r="D21" s="80" t="s">
        <v>183</v>
      </c>
      <c r="E21" s="80" t="s">
        <v>184</v>
      </c>
      <c r="F21" s="80" t="s">
        <v>600</v>
      </c>
      <c r="G21" s="80"/>
      <c r="H21" s="80" t="s">
        <v>120</v>
      </c>
      <c r="I21" s="80" t="s">
        <v>183</v>
      </c>
      <c r="J21" s="59">
        <f t="shared" si="0"/>
        <v>5</v>
      </c>
    </row>
    <row r="22" spans="1:10" s="64" customFormat="1" x14ac:dyDescent="0.25">
      <c r="A22" s="4">
        <v>25</v>
      </c>
      <c r="B22" s="4">
        <v>1</v>
      </c>
      <c r="C22" s="4" t="s">
        <v>174</v>
      </c>
      <c r="D22" s="4" t="s">
        <v>38</v>
      </c>
      <c r="E22" s="4" t="s">
        <v>188</v>
      </c>
      <c r="F22" s="4" t="s">
        <v>600</v>
      </c>
      <c r="G22" s="4"/>
      <c r="H22" s="4" t="s">
        <v>120</v>
      </c>
      <c r="I22" s="4" t="s">
        <v>38</v>
      </c>
      <c r="J22" s="59">
        <f t="shared" si="0"/>
        <v>5</v>
      </c>
    </row>
    <row r="23" spans="1:10" s="64" customFormat="1" x14ac:dyDescent="0.25">
      <c r="A23" s="4">
        <v>26</v>
      </c>
      <c r="B23" s="4">
        <v>1</v>
      </c>
      <c r="C23" s="4" t="s">
        <v>176</v>
      </c>
      <c r="D23" s="4" t="s">
        <v>11</v>
      </c>
      <c r="E23" s="4" t="s">
        <v>159</v>
      </c>
      <c r="F23" s="4" t="s">
        <v>600</v>
      </c>
      <c r="G23" s="4"/>
      <c r="H23" s="4" t="s">
        <v>120</v>
      </c>
      <c r="I23" s="4" t="s">
        <v>11</v>
      </c>
      <c r="J23" s="59">
        <f t="shared" si="0"/>
        <v>5</v>
      </c>
    </row>
    <row r="24" spans="1:10" s="64" customFormat="1" x14ac:dyDescent="0.25">
      <c r="A24" s="4">
        <v>27</v>
      </c>
      <c r="B24" s="4">
        <v>1</v>
      </c>
      <c r="C24" s="4" t="s">
        <v>178</v>
      </c>
      <c r="D24" s="4" t="s">
        <v>37</v>
      </c>
      <c r="E24" s="4" t="s">
        <v>186</v>
      </c>
      <c r="F24" s="4" t="s">
        <v>600</v>
      </c>
      <c r="G24" s="4"/>
      <c r="H24" s="4" t="s">
        <v>120</v>
      </c>
      <c r="I24" s="4" t="s">
        <v>37</v>
      </c>
      <c r="J24" s="59">
        <f t="shared" si="0"/>
        <v>5</v>
      </c>
    </row>
    <row r="25" spans="1:10" s="64" customFormat="1" x14ac:dyDescent="0.25">
      <c r="A25" s="4">
        <v>28</v>
      </c>
      <c r="B25" s="4">
        <v>1</v>
      </c>
      <c r="C25" s="4" t="s">
        <v>180</v>
      </c>
      <c r="D25" s="4" t="s">
        <v>15</v>
      </c>
      <c r="E25" s="4" t="s">
        <v>163</v>
      </c>
      <c r="F25" s="4" t="s">
        <v>600</v>
      </c>
      <c r="G25" s="76"/>
      <c r="H25" s="76" t="s">
        <v>120</v>
      </c>
      <c r="I25" s="76" t="s">
        <v>15</v>
      </c>
      <c r="J25" s="59">
        <f t="shared" si="0"/>
        <v>5</v>
      </c>
    </row>
    <row r="26" spans="1:10" s="64" customFormat="1" x14ac:dyDescent="0.25">
      <c r="A26" s="4">
        <v>29</v>
      </c>
      <c r="B26" s="4">
        <v>1</v>
      </c>
      <c r="C26" s="4" t="s">
        <v>182</v>
      </c>
      <c r="D26" s="4" t="s">
        <v>13</v>
      </c>
      <c r="E26" s="4" t="s">
        <v>171</v>
      </c>
      <c r="F26" s="4" t="s">
        <v>600</v>
      </c>
      <c r="G26" s="76"/>
      <c r="H26" s="76" t="s">
        <v>120</v>
      </c>
      <c r="I26" s="76" t="s">
        <v>13</v>
      </c>
      <c r="J26" s="59">
        <f t="shared" si="0"/>
        <v>5</v>
      </c>
    </row>
    <row r="27" spans="1:10" s="64" customFormat="1" x14ac:dyDescent="0.25">
      <c r="A27" s="4">
        <v>30</v>
      </c>
      <c r="B27" s="4">
        <v>1</v>
      </c>
      <c r="C27" s="4" t="s">
        <v>185</v>
      </c>
      <c r="D27" s="4" t="s">
        <v>16</v>
      </c>
      <c r="E27" s="4" t="s">
        <v>165</v>
      </c>
      <c r="F27" s="4" t="s">
        <v>600</v>
      </c>
      <c r="G27" s="76"/>
      <c r="H27" s="76" t="s">
        <v>120</v>
      </c>
      <c r="I27" s="76" t="s">
        <v>16</v>
      </c>
      <c r="J27" s="59">
        <f t="shared" si="0"/>
        <v>5</v>
      </c>
    </row>
    <row r="28" spans="1:10" s="64" customFormat="1" x14ac:dyDescent="0.25">
      <c r="A28" s="4">
        <v>31</v>
      </c>
      <c r="B28" s="4">
        <v>1</v>
      </c>
      <c r="C28" s="4" t="s">
        <v>187</v>
      </c>
      <c r="D28" s="4" t="s">
        <v>19</v>
      </c>
      <c r="E28" s="4" t="s">
        <v>177</v>
      </c>
      <c r="F28" s="4" t="s">
        <v>600</v>
      </c>
      <c r="G28" s="76"/>
      <c r="H28" s="76" t="s">
        <v>120</v>
      </c>
      <c r="I28" s="76" t="s">
        <v>19</v>
      </c>
      <c r="J28" s="59">
        <f t="shared" si="0"/>
        <v>5</v>
      </c>
    </row>
    <row r="29" spans="1:10" s="64" customFormat="1" x14ac:dyDescent="0.25">
      <c r="A29" s="4">
        <v>32</v>
      </c>
      <c r="B29" s="4">
        <v>1</v>
      </c>
      <c r="C29" s="4" t="s">
        <v>189</v>
      </c>
      <c r="D29" s="4" t="s">
        <v>24</v>
      </c>
      <c r="E29" s="4" t="s">
        <v>190</v>
      </c>
      <c r="F29" s="4" t="s">
        <v>600</v>
      </c>
      <c r="G29" s="76"/>
      <c r="H29" s="76" t="s">
        <v>120</v>
      </c>
      <c r="I29" s="76" t="s">
        <v>24</v>
      </c>
      <c r="J29" s="59">
        <f t="shared" si="0"/>
        <v>5</v>
      </c>
    </row>
    <row r="30" spans="1:10" s="64" customFormat="1" x14ac:dyDescent="0.25">
      <c r="A30" s="4">
        <v>39</v>
      </c>
      <c r="B30" s="4">
        <v>2</v>
      </c>
      <c r="C30" s="4" t="s">
        <v>204</v>
      </c>
      <c r="D30" s="4" t="s">
        <v>202</v>
      </c>
      <c r="E30" s="4" t="s">
        <v>203</v>
      </c>
      <c r="F30" s="4" t="s">
        <v>600</v>
      </c>
      <c r="G30" s="76"/>
      <c r="H30" s="76" t="s">
        <v>120</v>
      </c>
      <c r="I30" s="76" t="s">
        <v>202</v>
      </c>
      <c r="J30" s="59">
        <f t="shared" si="0"/>
        <v>10</v>
      </c>
    </row>
    <row r="31" spans="1:10" s="64" customFormat="1" x14ac:dyDescent="0.25">
      <c r="A31" s="4">
        <v>40</v>
      </c>
      <c r="B31" s="4">
        <v>2</v>
      </c>
      <c r="C31" s="4" t="s">
        <v>206</v>
      </c>
      <c r="D31" s="4" t="s">
        <v>205</v>
      </c>
      <c r="E31" s="4" t="s">
        <v>203</v>
      </c>
      <c r="F31" s="4" t="s">
        <v>600</v>
      </c>
      <c r="G31" s="76"/>
      <c r="H31" s="76" t="s">
        <v>120</v>
      </c>
      <c r="I31" s="76" t="s">
        <v>205</v>
      </c>
      <c r="J31" s="59">
        <f t="shared" si="0"/>
        <v>10</v>
      </c>
    </row>
    <row r="32" spans="1:10" s="64" customFormat="1" x14ac:dyDescent="0.25">
      <c r="A32" s="4">
        <v>41</v>
      </c>
      <c r="B32" s="4">
        <v>2</v>
      </c>
      <c r="C32" s="4" t="s">
        <v>208</v>
      </c>
      <c r="D32" s="4" t="s">
        <v>207</v>
      </c>
      <c r="E32" s="4" t="s">
        <v>203</v>
      </c>
      <c r="F32" s="4" t="s">
        <v>600</v>
      </c>
      <c r="G32" s="76"/>
      <c r="H32" s="76" t="s">
        <v>120</v>
      </c>
      <c r="I32" s="76" t="s">
        <v>207</v>
      </c>
      <c r="J32" s="59">
        <f t="shared" si="0"/>
        <v>10</v>
      </c>
    </row>
    <row r="33" spans="1:10" s="64" customFormat="1" x14ac:dyDescent="0.25">
      <c r="A33" s="4">
        <v>42</v>
      </c>
      <c r="B33" s="4">
        <v>2</v>
      </c>
      <c r="C33" s="4" t="s">
        <v>210</v>
      </c>
      <c r="D33" s="4" t="s">
        <v>209</v>
      </c>
      <c r="E33" s="4" t="s">
        <v>203</v>
      </c>
      <c r="F33" s="4" t="s">
        <v>600</v>
      </c>
      <c r="G33" s="76"/>
      <c r="H33" s="76" t="s">
        <v>120</v>
      </c>
      <c r="I33" s="76" t="s">
        <v>209</v>
      </c>
      <c r="J33" s="59">
        <f t="shared" si="0"/>
        <v>10</v>
      </c>
    </row>
    <row r="34" spans="1:10" s="64" customFormat="1" x14ac:dyDescent="0.25">
      <c r="A34" s="4">
        <v>43</v>
      </c>
      <c r="B34" s="4">
        <v>2</v>
      </c>
      <c r="C34" s="4" t="s">
        <v>212</v>
      </c>
      <c r="D34" s="4" t="s">
        <v>211</v>
      </c>
      <c r="E34" s="4" t="s">
        <v>203</v>
      </c>
      <c r="F34" s="4" t="s">
        <v>600</v>
      </c>
      <c r="G34" s="76"/>
      <c r="H34" s="76" t="s">
        <v>120</v>
      </c>
      <c r="I34" s="76" t="s">
        <v>211</v>
      </c>
      <c r="J34" s="59">
        <f t="shared" si="0"/>
        <v>10</v>
      </c>
    </row>
    <row r="35" spans="1:10" s="64" customFormat="1" x14ac:dyDescent="0.25">
      <c r="A35" s="4">
        <v>44</v>
      </c>
      <c r="B35" s="4">
        <v>2</v>
      </c>
      <c r="C35" s="4" t="s">
        <v>214</v>
      </c>
      <c r="D35" s="4" t="s">
        <v>213</v>
      </c>
      <c r="E35" s="4" t="s">
        <v>203</v>
      </c>
      <c r="F35" s="4" t="s">
        <v>600</v>
      </c>
      <c r="G35" s="76"/>
      <c r="H35" s="76" t="s">
        <v>120</v>
      </c>
      <c r="I35" s="76" t="s">
        <v>213</v>
      </c>
      <c r="J35" s="59">
        <f t="shared" si="0"/>
        <v>10</v>
      </c>
    </row>
    <row r="36" spans="1:10" s="64" customFormat="1" x14ac:dyDescent="0.25">
      <c r="A36" s="4">
        <v>45</v>
      </c>
      <c r="B36" s="4">
        <v>2</v>
      </c>
      <c r="C36" s="4" t="s">
        <v>216</v>
      </c>
      <c r="D36" s="4" t="s">
        <v>215</v>
      </c>
      <c r="E36" s="4" t="s">
        <v>203</v>
      </c>
      <c r="F36" s="4" t="s">
        <v>600</v>
      </c>
      <c r="G36" s="76"/>
      <c r="H36" s="76" t="s">
        <v>120</v>
      </c>
      <c r="I36" s="76" t="s">
        <v>215</v>
      </c>
      <c r="J36" s="59">
        <f t="shared" si="0"/>
        <v>10</v>
      </c>
    </row>
    <row r="37" spans="1:10" s="64" customFormat="1" x14ac:dyDescent="0.25">
      <c r="A37" s="4">
        <v>46</v>
      </c>
      <c r="B37" s="4">
        <v>2</v>
      </c>
      <c r="C37" s="4" t="s">
        <v>218</v>
      </c>
      <c r="D37" s="4" t="s">
        <v>217</v>
      </c>
      <c r="E37" s="4" t="s">
        <v>203</v>
      </c>
      <c r="F37" s="4" t="s">
        <v>600</v>
      </c>
      <c r="G37" s="76"/>
      <c r="H37" s="76" t="s">
        <v>120</v>
      </c>
      <c r="I37" s="76" t="s">
        <v>217</v>
      </c>
      <c r="J37" s="59">
        <f t="shared" si="0"/>
        <v>10</v>
      </c>
    </row>
    <row r="38" spans="1:10" s="64" customFormat="1" x14ac:dyDescent="0.25">
      <c r="A38" s="4">
        <v>47</v>
      </c>
      <c r="B38" s="4">
        <v>2</v>
      </c>
      <c r="C38" s="4" t="s">
        <v>221</v>
      </c>
      <c r="D38" s="4" t="s">
        <v>219</v>
      </c>
      <c r="E38" s="4" t="s">
        <v>220</v>
      </c>
      <c r="F38" s="4" t="s">
        <v>600</v>
      </c>
      <c r="G38" s="76"/>
      <c r="H38" s="76" t="s">
        <v>120</v>
      </c>
      <c r="I38" s="76" t="s">
        <v>219</v>
      </c>
      <c r="J38" s="59">
        <f t="shared" si="0"/>
        <v>10</v>
      </c>
    </row>
    <row r="39" spans="1:10" s="64" customFormat="1" x14ac:dyDescent="0.25">
      <c r="A39" s="4">
        <v>48</v>
      </c>
      <c r="B39" s="4">
        <v>2</v>
      </c>
      <c r="C39" s="4" t="s">
        <v>223</v>
      </c>
      <c r="D39" s="4" t="s">
        <v>222</v>
      </c>
      <c r="E39" s="4" t="s">
        <v>220</v>
      </c>
      <c r="F39" s="4" t="s">
        <v>600</v>
      </c>
      <c r="G39" s="76"/>
      <c r="H39" s="76" t="s">
        <v>120</v>
      </c>
      <c r="I39" s="76" t="s">
        <v>222</v>
      </c>
      <c r="J39" s="59">
        <f t="shared" si="0"/>
        <v>10</v>
      </c>
    </row>
    <row r="40" spans="1:10" x14ac:dyDescent="0.25">
      <c r="A40" s="4">
        <v>49</v>
      </c>
      <c r="B40" s="4">
        <v>2</v>
      </c>
      <c r="C40" s="4" t="s">
        <v>572</v>
      </c>
      <c r="D40" s="4" t="s">
        <v>224</v>
      </c>
      <c r="E40" s="4" t="s">
        <v>225</v>
      </c>
      <c r="F40" s="76" t="s">
        <v>600</v>
      </c>
      <c r="G40" s="76"/>
      <c r="H40" s="76" t="s">
        <v>120</v>
      </c>
      <c r="I40" s="76" t="s">
        <v>224</v>
      </c>
      <c r="J40" s="59">
        <f t="shared" si="0"/>
        <v>10</v>
      </c>
    </row>
  </sheetData>
  <pageMargins left="0.7" right="0.7" top="0.75" bottom="0.75" header="0.3" footer="0.3"/>
  <pageSetup paperSize="1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115"/>
  <sheetViews>
    <sheetView view="pageBreakPreview" zoomScale="60" zoomScaleNormal="75" workbookViewId="0">
      <selection activeCell="A103" sqref="A103:XFD103"/>
    </sheetView>
  </sheetViews>
  <sheetFormatPr defaultRowHeight="15" x14ac:dyDescent="0.25"/>
  <cols>
    <col min="1" max="1" width="8.5703125" style="21" customWidth="1"/>
    <col min="2" max="2" width="15.140625" style="3" customWidth="1"/>
    <col min="3" max="3" width="25.7109375" style="1" customWidth="1"/>
    <col min="4" max="4" width="39.85546875" customWidth="1"/>
    <col min="5" max="5" width="52.7109375" style="1" customWidth="1"/>
    <col min="6" max="6" width="13.5703125" customWidth="1"/>
    <col min="7" max="7" width="15.28515625" customWidth="1"/>
    <col min="8" max="8" width="21.7109375" style="1" customWidth="1"/>
    <col min="9" max="9" width="29.85546875" customWidth="1"/>
    <col min="10" max="10" width="17.42578125" customWidth="1"/>
    <col min="11" max="11" width="11.140625" style="63" customWidth="1"/>
    <col min="12" max="12" width="8.85546875" style="21"/>
    <col min="13" max="13" width="14.7109375" style="23" customWidth="1"/>
    <col min="14" max="14" width="13.7109375" style="63" customWidth="1"/>
    <col min="15" max="15" width="19" style="23" customWidth="1"/>
  </cols>
  <sheetData>
    <row r="1" spans="1:15" ht="19.5" thickBot="1" x14ac:dyDescent="0.35">
      <c r="A1" s="215" t="s">
        <v>96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7"/>
    </row>
    <row r="2" spans="1:15" x14ac:dyDescent="0.25">
      <c r="A2" s="27" t="s">
        <v>97</v>
      </c>
      <c r="B2" s="218" t="str">
        <f ca="1">CELL("filename")</f>
        <v>Q:\BillsOfMaterials\EE_BOM\[LRAUVMasterElectricalBOM_Jan2024.xlsx]Electrical</v>
      </c>
      <c r="C2" s="218"/>
      <c r="D2" s="218"/>
      <c r="E2" s="218"/>
      <c r="F2" s="218"/>
      <c r="G2" s="28"/>
      <c r="H2" s="29"/>
      <c r="I2" s="28"/>
      <c r="J2" s="28"/>
      <c r="K2" s="30"/>
      <c r="L2" s="31"/>
      <c r="M2" s="32"/>
      <c r="N2" s="30"/>
      <c r="O2" s="33"/>
    </row>
    <row r="3" spans="1:15" x14ac:dyDescent="0.25">
      <c r="A3" s="34" t="s">
        <v>98</v>
      </c>
      <c r="B3" s="35"/>
      <c r="C3" s="29"/>
      <c r="D3" s="36"/>
      <c r="E3" s="37" t="s">
        <v>99</v>
      </c>
      <c r="F3" s="28"/>
      <c r="G3" s="28"/>
      <c r="H3" s="29"/>
      <c r="I3" s="28"/>
      <c r="J3" s="28"/>
      <c r="K3" s="30"/>
      <c r="L3" s="31"/>
      <c r="M3" s="32"/>
      <c r="N3" s="30"/>
      <c r="O3" s="33"/>
    </row>
    <row r="4" spans="1:15" ht="15.75" thickBot="1" x14ac:dyDescent="0.3">
      <c r="A4" s="38" t="s">
        <v>100</v>
      </c>
      <c r="B4" s="35"/>
      <c r="C4" s="29"/>
      <c r="D4" s="28"/>
      <c r="E4" s="29"/>
      <c r="F4" s="28"/>
      <c r="G4" s="28"/>
      <c r="H4" s="29"/>
      <c r="I4" s="28"/>
      <c r="J4" s="28"/>
      <c r="K4" s="30"/>
      <c r="L4" s="31"/>
      <c r="M4" s="32"/>
      <c r="N4" s="30"/>
      <c r="O4" s="33"/>
    </row>
    <row r="5" spans="1:15" ht="15.75" thickBot="1" x14ac:dyDescent="0.3">
      <c r="A5" s="213" t="s">
        <v>101</v>
      </c>
      <c r="B5" s="214"/>
      <c r="C5" s="39">
        <v>5</v>
      </c>
      <c r="D5" s="40"/>
      <c r="E5" s="41"/>
      <c r="F5" s="40"/>
      <c r="G5" s="40"/>
      <c r="H5" s="41"/>
      <c r="I5" s="40"/>
      <c r="J5" s="40"/>
      <c r="K5" s="42"/>
      <c r="L5" s="43"/>
      <c r="M5" s="44"/>
      <c r="N5" s="42"/>
      <c r="O5" s="45"/>
    </row>
    <row r="6" spans="1:15" s="23" customFormat="1" ht="30.75" thickBot="1" x14ac:dyDescent="0.3">
      <c r="A6" s="46" t="s">
        <v>102</v>
      </c>
      <c r="B6" s="47" t="s">
        <v>103</v>
      </c>
      <c r="C6" s="47" t="s">
        <v>104</v>
      </c>
      <c r="D6" s="48" t="s">
        <v>105</v>
      </c>
      <c r="E6" s="47" t="s">
        <v>2</v>
      </c>
      <c r="F6" s="48" t="s">
        <v>106</v>
      </c>
      <c r="G6" s="47" t="s">
        <v>107</v>
      </c>
      <c r="H6" s="47" t="s">
        <v>108</v>
      </c>
      <c r="I6" s="48" t="s">
        <v>109</v>
      </c>
      <c r="J6" s="48" t="s">
        <v>110</v>
      </c>
      <c r="K6" s="49" t="s">
        <v>111</v>
      </c>
      <c r="L6" s="47" t="s">
        <v>112</v>
      </c>
      <c r="M6" s="47" t="s">
        <v>113</v>
      </c>
      <c r="N6" s="49" t="s">
        <v>114</v>
      </c>
      <c r="O6" s="50" t="s">
        <v>115</v>
      </c>
    </row>
    <row r="7" spans="1:15" x14ac:dyDescent="0.25">
      <c r="A7" s="72">
        <v>1</v>
      </c>
      <c r="B7" s="51">
        <v>62</v>
      </c>
      <c r="C7" s="51" t="s">
        <v>568</v>
      </c>
      <c r="D7" s="51" t="s">
        <v>47</v>
      </c>
      <c r="E7" s="51" t="s">
        <v>48</v>
      </c>
      <c r="F7" s="51"/>
      <c r="G7" s="51"/>
      <c r="H7" s="51" t="s">
        <v>49</v>
      </c>
      <c r="I7" s="51" t="s">
        <v>47</v>
      </c>
      <c r="J7" s="51"/>
      <c r="K7" s="52">
        <v>0</v>
      </c>
      <c r="L7" s="53"/>
      <c r="M7" s="54">
        <f>($C$5*B7)+L7</f>
        <v>310</v>
      </c>
      <c r="N7" s="55">
        <f>K7*M7</f>
        <v>0</v>
      </c>
      <c r="O7" s="56" t="s">
        <v>116</v>
      </c>
    </row>
    <row r="8" spans="1:15" x14ac:dyDescent="0.25">
      <c r="A8" s="68">
        <v>2</v>
      </c>
      <c r="B8" s="4">
        <v>1</v>
      </c>
      <c r="C8" s="4" t="s">
        <v>117</v>
      </c>
      <c r="D8" s="4" t="s">
        <v>118</v>
      </c>
      <c r="E8" s="4" t="s">
        <v>119</v>
      </c>
      <c r="F8" s="4"/>
      <c r="G8" s="4"/>
      <c r="H8" s="4" t="s">
        <v>120</v>
      </c>
      <c r="I8" s="4" t="s">
        <v>118</v>
      </c>
      <c r="J8" s="4"/>
      <c r="K8" s="57"/>
      <c r="L8" s="58"/>
      <c r="M8" s="59">
        <f t="shared" ref="M8:M71" si="0">($C$5*B8)+L8</f>
        <v>5</v>
      </c>
      <c r="N8" s="60">
        <f t="shared" ref="N8:N71" si="1">K8*M8</f>
        <v>0</v>
      </c>
      <c r="O8" s="61" t="s">
        <v>116</v>
      </c>
    </row>
    <row r="9" spans="1:15" x14ac:dyDescent="0.25">
      <c r="A9" s="68">
        <v>3</v>
      </c>
      <c r="B9" s="4">
        <v>1</v>
      </c>
      <c r="C9" s="4" t="s">
        <v>121</v>
      </c>
      <c r="D9" s="4" t="s">
        <v>122</v>
      </c>
      <c r="E9" s="4" t="s">
        <v>123</v>
      </c>
      <c r="F9" s="4"/>
      <c r="G9" s="4"/>
      <c r="H9" s="4" t="s">
        <v>120</v>
      </c>
      <c r="I9" s="4" t="s">
        <v>122</v>
      </c>
      <c r="J9" s="4"/>
      <c r="K9" s="57"/>
      <c r="L9" s="58"/>
      <c r="M9" s="59">
        <f t="shared" si="0"/>
        <v>5</v>
      </c>
      <c r="N9" s="60">
        <f t="shared" si="1"/>
        <v>0</v>
      </c>
      <c r="O9" s="61" t="s">
        <v>116</v>
      </c>
    </row>
    <row r="10" spans="1:15" x14ac:dyDescent="0.25">
      <c r="A10" s="68">
        <v>4</v>
      </c>
      <c r="B10" s="4">
        <v>1</v>
      </c>
      <c r="C10" s="4" t="s">
        <v>124</v>
      </c>
      <c r="D10" s="4" t="s">
        <v>125</v>
      </c>
      <c r="E10" s="4" t="s">
        <v>126</v>
      </c>
      <c r="F10" s="4"/>
      <c r="G10" s="4"/>
      <c r="H10" s="4" t="s">
        <v>120</v>
      </c>
      <c r="I10" s="4" t="s">
        <v>125</v>
      </c>
      <c r="J10" s="4"/>
      <c r="K10" s="57"/>
      <c r="L10" s="58"/>
      <c r="M10" s="59">
        <f t="shared" si="0"/>
        <v>5</v>
      </c>
      <c r="N10" s="60">
        <f t="shared" si="1"/>
        <v>0</v>
      </c>
      <c r="O10" s="61" t="s">
        <v>116</v>
      </c>
    </row>
    <row r="11" spans="1:15" x14ac:dyDescent="0.25">
      <c r="A11" s="68">
        <v>5</v>
      </c>
      <c r="B11" s="4">
        <v>1</v>
      </c>
      <c r="C11" s="4" t="s">
        <v>127</v>
      </c>
      <c r="D11" s="4" t="s">
        <v>128</v>
      </c>
      <c r="E11" s="4" t="s">
        <v>129</v>
      </c>
      <c r="F11" s="4"/>
      <c r="G11" s="4"/>
      <c r="H11" s="4" t="s">
        <v>120</v>
      </c>
      <c r="I11" s="4" t="s">
        <v>128</v>
      </c>
      <c r="J11" s="4"/>
      <c r="K11" s="57"/>
      <c r="L11" s="58"/>
      <c r="M11" s="59">
        <f t="shared" si="0"/>
        <v>5</v>
      </c>
      <c r="N11" s="60">
        <f t="shared" si="1"/>
        <v>0</v>
      </c>
      <c r="O11" s="61" t="s">
        <v>116</v>
      </c>
    </row>
    <row r="12" spans="1:15" x14ac:dyDescent="0.25">
      <c r="A12" s="68">
        <v>6</v>
      </c>
      <c r="B12" s="4">
        <v>1</v>
      </c>
      <c r="C12" s="4" t="s">
        <v>130</v>
      </c>
      <c r="D12" s="4" t="s">
        <v>131</v>
      </c>
      <c r="E12" s="4" t="s">
        <v>132</v>
      </c>
      <c r="F12" s="4"/>
      <c r="G12" s="4"/>
      <c r="H12" s="4" t="s">
        <v>120</v>
      </c>
      <c r="I12" s="4" t="s">
        <v>131</v>
      </c>
      <c r="J12" s="4"/>
      <c r="K12" s="57"/>
      <c r="L12" s="58"/>
      <c r="M12" s="59">
        <f t="shared" si="0"/>
        <v>5</v>
      </c>
      <c r="N12" s="60">
        <f t="shared" si="1"/>
        <v>0</v>
      </c>
      <c r="O12" s="61" t="s">
        <v>116</v>
      </c>
    </row>
    <row r="13" spans="1:15" x14ac:dyDescent="0.25">
      <c r="A13" s="68">
        <v>7</v>
      </c>
      <c r="B13" s="4">
        <v>1</v>
      </c>
      <c r="C13" s="4" t="s">
        <v>133</v>
      </c>
      <c r="D13" s="4" t="s">
        <v>134</v>
      </c>
      <c r="E13" s="4" t="s">
        <v>135</v>
      </c>
      <c r="F13" s="4"/>
      <c r="G13" s="4"/>
      <c r="H13" s="4" t="s">
        <v>120</v>
      </c>
      <c r="I13" s="4" t="s">
        <v>134</v>
      </c>
      <c r="J13" s="4"/>
      <c r="K13" s="57"/>
      <c r="L13" s="58"/>
      <c r="M13" s="59">
        <f t="shared" si="0"/>
        <v>5</v>
      </c>
      <c r="N13" s="60">
        <f t="shared" si="1"/>
        <v>0</v>
      </c>
      <c r="O13" s="61" t="s">
        <v>116</v>
      </c>
    </row>
    <row r="14" spans="1:15" x14ac:dyDescent="0.25">
      <c r="A14" s="68">
        <v>8</v>
      </c>
      <c r="B14" s="4">
        <v>1</v>
      </c>
      <c r="C14" s="4" t="s">
        <v>136</v>
      </c>
      <c r="D14" s="4" t="s">
        <v>35</v>
      </c>
      <c r="E14" s="4" t="s">
        <v>137</v>
      </c>
      <c r="F14" s="4"/>
      <c r="G14" s="4"/>
      <c r="H14" s="4" t="s">
        <v>120</v>
      </c>
      <c r="I14" s="4" t="s">
        <v>35</v>
      </c>
      <c r="J14" s="4"/>
      <c r="K14" s="57"/>
      <c r="L14" s="58"/>
      <c r="M14" s="59">
        <f t="shared" si="0"/>
        <v>5</v>
      </c>
      <c r="N14" s="60">
        <f t="shared" si="1"/>
        <v>0</v>
      </c>
      <c r="O14" s="61" t="s">
        <v>116</v>
      </c>
    </row>
    <row r="15" spans="1:15" x14ac:dyDescent="0.25">
      <c r="A15" s="68">
        <v>9</v>
      </c>
      <c r="B15" s="4">
        <v>1</v>
      </c>
      <c r="C15" s="4" t="s">
        <v>138</v>
      </c>
      <c r="D15" s="4" t="s">
        <v>33</v>
      </c>
      <c r="E15" s="4" t="s">
        <v>139</v>
      </c>
      <c r="F15" s="4"/>
      <c r="G15" s="4"/>
      <c r="H15" s="4" t="s">
        <v>120</v>
      </c>
      <c r="I15" s="4" t="s">
        <v>33</v>
      </c>
      <c r="J15" s="4"/>
      <c r="K15" s="57"/>
      <c r="L15" s="58"/>
      <c r="M15" s="59">
        <f t="shared" si="0"/>
        <v>5</v>
      </c>
      <c r="N15" s="60">
        <f t="shared" si="1"/>
        <v>0</v>
      </c>
      <c r="O15" s="61" t="s">
        <v>116</v>
      </c>
    </row>
    <row r="16" spans="1:15" x14ac:dyDescent="0.25">
      <c r="A16" s="68">
        <v>10</v>
      </c>
      <c r="B16" s="4">
        <v>1</v>
      </c>
      <c r="C16" s="4" t="s">
        <v>140</v>
      </c>
      <c r="D16" s="4" t="s">
        <v>34</v>
      </c>
      <c r="E16" s="4" t="s">
        <v>141</v>
      </c>
      <c r="F16" s="4"/>
      <c r="G16" s="4"/>
      <c r="H16" s="4" t="s">
        <v>120</v>
      </c>
      <c r="I16" s="4" t="s">
        <v>34</v>
      </c>
      <c r="J16" s="4"/>
      <c r="K16" s="57"/>
      <c r="L16" s="58"/>
      <c r="M16" s="59">
        <f t="shared" si="0"/>
        <v>5</v>
      </c>
      <c r="N16" s="60">
        <f t="shared" si="1"/>
        <v>0</v>
      </c>
      <c r="O16" s="61" t="s">
        <v>116</v>
      </c>
    </row>
    <row r="17" spans="1:15" x14ac:dyDescent="0.25">
      <c r="A17" s="68">
        <v>11</v>
      </c>
      <c r="B17" s="4">
        <v>1</v>
      </c>
      <c r="C17" s="4" t="s">
        <v>142</v>
      </c>
      <c r="D17" s="4" t="s">
        <v>143</v>
      </c>
      <c r="E17" s="4" t="s">
        <v>144</v>
      </c>
      <c r="F17" s="4"/>
      <c r="G17" s="4"/>
      <c r="H17" s="4" t="s">
        <v>120</v>
      </c>
      <c r="I17" s="4" t="s">
        <v>143</v>
      </c>
      <c r="J17" s="4"/>
      <c r="K17" s="57"/>
      <c r="L17" s="58"/>
      <c r="M17" s="59">
        <f t="shared" si="0"/>
        <v>5</v>
      </c>
      <c r="N17" s="60">
        <f t="shared" si="1"/>
        <v>0</v>
      </c>
      <c r="O17" s="61" t="s">
        <v>116</v>
      </c>
    </row>
    <row r="18" spans="1:15" x14ac:dyDescent="0.25">
      <c r="A18" s="68">
        <v>12</v>
      </c>
      <c r="B18" s="4">
        <v>1</v>
      </c>
      <c r="C18" s="4" t="s">
        <v>145</v>
      </c>
      <c r="D18" s="4" t="s">
        <v>22</v>
      </c>
      <c r="E18" s="4" t="s">
        <v>146</v>
      </c>
      <c r="F18" s="4"/>
      <c r="G18" s="4"/>
      <c r="H18" s="4" t="s">
        <v>120</v>
      </c>
      <c r="I18" s="4" t="s">
        <v>22</v>
      </c>
      <c r="J18" s="4"/>
      <c r="K18" s="57"/>
      <c r="L18" s="58"/>
      <c r="M18" s="59">
        <f t="shared" si="0"/>
        <v>5</v>
      </c>
      <c r="N18" s="60">
        <f t="shared" si="1"/>
        <v>0</v>
      </c>
      <c r="O18" s="61" t="s">
        <v>116</v>
      </c>
    </row>
    <row r="19" spans="1:15" x14ac:dyDescent="0.25">
      <c r="A19" s="68">
        <v>13</v>
      </c>
      <c r="B19" s="4">
        <v>1</v>
      </c>
      <c r="C19" s="4" t="s">
        <v>147</v>
      </c>
      <c r="D19" s="4" t="s">
        <v>23</v>
      </c>
      <c r="E19" s="4" t="s">
        <v>148</v>
      </c>
      <c r="F19" s="4"/>
      <c r="G19" s="4"/>
      <c r="H19" s="4" t="s">
        <v>120</v>
      </c>
      <c r="I19" s="4" t="s">
        <v>23</v>
      </c>
      <c r="J19" s="4"/>
      <c r="K19" s="57"/>
      <c r="L19" s="58"/>
      <c r="M19" s="59">
        <f t="shared" si="0"/>
        <v>5</v>
      </c>
      <c r="N19" s="60">
        <f t="shared" si="1"/>
        <v>0</v>
      </c>
      <c r="O19" s="61" t="s">
        <v>116</v>
      </c>
    </row>
    <row r="20" spans="1:15" x14ac:dyDescent="0.25">
      <c r="A20" s="68">
        <v>14</v>
      </c>
      <c r="B20" s="4">
        <v>1</v>
      </c>
      <c r="C20" s="4" t="s">
        <v>149</v>
      </c>
      <c r="D20" s="4" t="s">
        <v>28</v>
      </c>
      <c r="E20" s="4" t="s">
        <v>151</v>
      </c>
      <c r="F20" s="4"/>
      <c r="G20" s="4"/>
      <c r="H20" s="4" t="s">
        <v>120</v>
      </c>
      <c r="I20" s="4" t="s">
        <v>28</v>
      </c>
      <c r="J20" s="4"/>
      <c r="K20" s="57"/>
      <c r="L20" s="58"/>
      <c r="M20" s="59">
        <f t="shared" si="0"/>
        <v>5</v>
      </c>
      <c r="N20" s="60">
        <f t="shared" si="1"/>
        <v>0</v>
      </c>
      <c r="O20" s="61" t="s">
        <v>116</v>
      </c>
    </row>
    <row r="21" spans="1:15" x14ac:dyDescent="0.25">
      <c r="A21" s="68">
        <v>15</v>
      </c>
      <c r="B21" s="4">
        <v>1</v>
      </c>
      <c r="C21" s="4" t="s">
        <v>149</v>
      </c>
      <c r="D21" s="4" t="s">
        <v>28</v>
      </c>
      <c r="E21" s="4" t="s">
        <v>150</v>
      </c>
      <c r="F21" s="4"/>
      <c r="G21" s="4"/>
      <c r="H21" s="4" t="s">
        <v>120</v>
      </c>
      <c r="I21" s="4" t="s">
        <v>28</v>
      </c>
      <c r="J21" s="4"/>
      <c r="K21" s="57"/>
      <c r="L21" s="58"/>
      <c r="M21" s="59">
        <f t="shared" si="0"/>
        <v>5</v>
      </c>
      <c r="N21" s="60">
        <f t="shared" si="1"/>
        <v>0</v>
      </c>
      <c r="O21" s="61" t="s">
        <v>116</v>
      </c>
    </row>
    <row r="22" spans="1:15" x14ac:dyDescent="0.25">
      <c r="A22" s="68">
        <v>16</v>
      </c>
      <c r="B22" s="4">
        <v>1</v>
      </c>
      <c r="C22" s="4" t="s">
        <v>152</v>
      </c>
      <c r="D22" s="4" t="s">
        <v>25</v>
      </c>
      <c r="E22" s="4" t="s">
        <v>153</v>
      </c>
      <c r="F22" s="4"/>
      <c r="G22" s="4"/>
      <c r="H22" s="4" t="s">
        <v>120</v>
      </c>
      <c r="I22" s="4" t="s">
        <v>25</v>
      </c>
      <c r="J22" s="4"/>
      <c r="K22" s="57"/>
      <c r="L22" s="58"/>
      <c r="M22" s="59">
        <f t="shared" si="0"/>
        <v>5</v>
      </c>
      <c r="N22" s="60">
        <f t="shared" si="1"/>
        <v>0</v>
      </c>
      <c r="O22" s="61" t="s">
        <v>116</v>
      </c>
    </row>
    <row r="23" spans="1:15" x14ac:dyDescent="0.25">
      <c r="A23" s="68">
        <v>17</v>
      </c>
      <c r="B23" s="4">
        <v>1</v>
      </c>
      <c r="C23" s="4" t="s">
        <v>154</v>
      </c>
      <c r="D23" s="4" t="s">
        <v>36</v>
      </c>
      <c r="E23" s="4" t="s">
        <v>155</v>
      </c>
      <c r="F23" s="4"/>
      <c r="G23" s="4"/>
      <c r="H23" s="4" t="s">
        <v>120</v>
      </c>
      <c r="I23" s="4" t="s">
        <v>36</v>
      </c>
      <c r="J23" s="4"/>
      <c r="K23" s="57"/>
      <c r="L23" s="58"/>
      <c r="M23" s="59">
        <f t="shared" si="0"/>
        <v>5</v>
      </c>
      <c r="N23" s="60">
        <f t="shared" si="1"/>
        <v>0</v>
      </c>
      <c r="O23" s="61" t="s">
        <v>116</v>
      </c>
    </row>
    <row r="24" spans="1:15" x14ac:dyDescent="0.25">
      <c r="A24" s="68">
        <v>18</v>
      </c>
      <c r="B24" s="4">
        <v>1</v>
      </c>
      <c r="C24" s="4" t="s">
        <v>156</v>
      </c>
      <c r="D24" s="4" t="s">
        <v>10</v>
      </c>
      <c r="E24" s="4" t="s">
        <v>157</v>
      </c>
      <c r="F24" s="4"/>
      <c r="G24" s="4"/>
      <c r="H24" s="4" t="s">
        <v>120</v>
      </c>
      <c r="I24" s="4" t="s">
        <v>10</v>
      </c>
      <c r="J24" s="4"/>
      <c r="K24" s="57"/>
      <c r="L24" s="58"/>
      <c r="M24" s="59">
        <f t="shared" si="0"/>
        <v>5</v>
      </c>
      <c r="N24" s="60">
        <f t="shared" si="1"/>
        <v>0</v>
      </c>
      <c r="O24" s="61" t="s">
        <v>116</v>
      </c>
    </row>
    <row r="25" spans="1:15" x14ac:dyDescent="0.25">
      <c r="A25" s="68">
        <v>19</v>
      </c>
      <c r="B25" s="4">
        <v>1</v>
      </c>
      <c r="C25" s="4" t="s">
        <v>158</v>
      </c>
      <c r="D25" s="4" t="s">
        <v>11</v>
      </c>
      <c r="E25" s="4" t="s">
        <v>159</v>
      </c>
      <c r="F25" s="4"/>
      <c r="G25" s="4"/>
      <c r="H25" s="4" t="s">
        <v>120</v>
      </c>
      <c r="I25" s="4" t="s">
        <v>11</v>
      </c>
      <c r="J25" s="4"/>
      <c r="K25" s="57"/>
      <c r="L25" s="58"/>
      <c r="M25" s="59">
        <f t="shared" si="0"/>
        <v>5</v>
      </c>
      <c r="N25" s="60">
        <f t="shared" si="1"/>
        <v>0</v>
      </c>
      <c r="O25" s="61" t="s">
        <v>116</v>
      </c>
    </row>
    <row r="26" spans="1:15" x14ac:dyDescent="0.25">
      <c r="A26" s="68">
        <v>20</v>
      </c>
      <c r="B26" s="4">
        <v>1</v>
      </c>
      <c r="C26" s="4" t="s">
        <v>160</v>
      </c>
      <c r="D26" s="4" t="s">
        <v>14</v>
      </c>
      <c r="E26" s="4" t="s">
        <v>161</v>
      </c>
      <c r="F26" s="4"/>
      <c r="G26" s="4"/>
      <c r="H26" s="4" t="s">
        <v>120</v>
      </c>
      <c r="I26" s="4" t="s">
        <v>14</v>
      </c>
      <c r="J26" s="4"/>
      <c r="K26" s="57"/>
      <c r="L26" s="58"/>
      <c r="M26" s="59">
        <f t="shared" si="0"/>
        <v>5</v>
      </c>
      <c r="N26" s="60">
        <f t="shared" si="1"/>
        <v>0</v>
      </c>
      <c r="O26" s="61" t="s">
        <v>116</v>
      </c>
    </row>
    <row r="27" spans="1:15" x14ac:dyDescent="0.25">
      <c r="A27" s="68">
        <v>21</v>
      </c>
      <c r="B27" s="4">
        <v>1</v>
      </c>
      <c r="C27" s="4" t="s">
        <v>162</v>
      </c>
      <c r="D27" s="4" t="s">
        <v>15</v>
      </c>
      <c r="E27" s="4" t="s">
        <v>163</v>
      </c>
      <c r="F27" s="4"/>
      <c r="G27" s="4"/>
      <c r="H27" s="4" t="s">
        <v>120</v>
      </c>
      <c r="I27" s="4" t="s">
        <v>15</v>
      </c>
      <c r="J27" s="4"/>
      <c r="K27" s="57"/>
      <c r="L27" s="58"/>
      <c r="M27" s="59">
        <f t="shared" si="0"/>
        <v>5</v>
      </c>
      <c r="N27" s="60">
        <f t="shared" si="1"/>
        <v>0</v>
      </c>
      <c r="O27" s="61" t="s">
        <v>116</v>
      </c>
    </row>
    <row r="28" spans="1:15" x14ac:dyDescent="0.25">
      <c r="A28" s="68">
        <v>22</v>
      </c>
      <c r="B28" s="4">
        <v>1</v>
      </c>
      <c r="C28" s="4" t="s">
        <v>164</v>
      </c>
      <c r="D28" s="4" t="s">
        <v>16</v>
      </c>
      <c r="E28" s="4" t="s">
        <v>165</v>
      </c>
      <c r="F28" s="4"/>
      <c r="G28" s="4"/>
      <c r="H28" s="4" t="s">
        <v>120</v>
      </c>
      <c r="I28" s="4" t="s">
        <v>16</v>
      </c>
      <c r="J28" s="4"/>
      <c r="K28" s="57"/>
      <c r="L28" s="58"/>
      <c r="M28" s="59">
        <f t="shared" si="0"/>
        <v>5</v>
      </c>
      <c r="N28" s="60">
        <f t="shared" si="1"/>
        <v>0</v>
      </c>
      <c r="O28" s="61" t="s">
        <v>116</v>
      </c>
    </row>
    <row r="29" spans="1:15" x14ac:dyDescent="0.25">
      <c r="A29" s="68">
        <v>23</v>
      </c>
      <c r="B29" s="4">
        <v>1</v>
      </c>
      <c r="C29" s="4" t="s">
        <v>166</v>
      </c>
      <c r="D29" s="4" t="s">
        <v>17</v>
      </c>
      <c r="E29" s="4" t="s">
        <v>167</v>
      </c>
      <c r="F29" s="4"/>
      <c r="G29" s="4"/>
      <c r="H29" s="4" t="s">
        <v>120</v>
      </c>
      <c r="I29" s="4" t="s">
        <v>17</v>
      </c>
      <c r="J29" s="4"/>
      <c r="K29" s="57"/>
      <c r="L29" s="58"/>
      <c r="M29" s="59">
        <f t="shared" si="0"/>
        <v>5</v>
      </c>
      <c r="N29" s="60">
        <f t="shared" si="1"/>
        <v>0</v>
      </c>
      <c r="O29" s="61" t="s">
        <v>116</v>
      </c>
    </row>
    <row r="30" spans="1:15" x14ac:dyDescent="0.25">
      <c r="A30" s="68">
        <v>24</v>
      </c>
      <c r="B30" s="4">
        <v>1</v>
      </c>
      <c r="C30" s="4" t="s">
        <v>168</v>
      </c>
      <c r="D30" s="4" t="s">
        <v>12</v>
      </c>
      <c r="E30" s="4" t="s">
        <v>169</v>
      </c>
      <c r="F30" s="4"/>
      <c r="G30" s="4"/>
      <c r="H30" s="4" t="s">
        <v>120</v>
      </c>
      <c r="I30" s="4" t="s">
        <v>12</v>
      </c>
      <c r="J30" s="4"/>
      <c r="K30" s="57"/>
      <c r="L30" s="58"/>
      <c r="M30" s="59">
        <f t="shared" si="0"/>
        <v>5</v>
      </c>
      <c r="N30" s="60">
        <f t="shared" si="1"/>
        <v>0</v>
      </c>
      <c r="O30" s="61" t="s">
        <v>116</v>
      </c>
    </row>
    <row r="31" spans="1:15" x14ac:dyDescent="0.25">
      <c r="A31" s="68">
        <v>25</v>
      </c>
      <c r="B31" s="4">
        <v>1</v>
      </c>
      <c r="C31" s="4" t="s">
        <v>170</v>
      </c>
      <c r="D31" s="4" t="s">
        <v>13</v>
      </c>
      <c r="E31" s="4" t="s">
        <v>171</v>
      </c>
      <c r="F31" s="4"/>
      <c r="G31" s="4"/>
      <c r="H31" s="4" t="s">
        <v>120</v>
      </c>
      <c r="I31" s="4" t="s">
        <v>13</v>
      </c>
      <c r="J31" s="4"/>
      <c r="K31" s="57"/>
      <c r="L31" s="58"/>
      <c r="M31" s="59">
        <f t="shared" si="0"/>
        <v>5</v>
      </c>
      <c r="N31" s="60">
        <f t="shared" si="1"/>
        <v>0</v>
      </c>
      <c r="O31" s="61" t="s">
        <v>116</v>
      </c>
    </row>
    <row r="32" spans="1:15" x14ac:dyDescent="0.25">
      <c r="A32" s="68">
        <v>26</v>
      </c>
      <c r="B32" s="4">
        <v>1</v>
      </c>
      <c r="C32" s="4" t="s">
        <v>172</v>
      </c>
      <c r="D32" s="4" t="s">
        <v>18</v>
      </c>
      <c r="E32" s="4" t="s">
        <v>173</v>
      </c>
      <c r="F32" s="4"/>
      <c r="G32" s="4"/>
      <c r="H32" s="4" t="s">
        <v>120</v>
      </c>
      <c r="I32" s="4" t="s">
        <v>18</v>
      </c>
      <c r="J32" s="4"/>
      <c r="K32" s="57"/>
      <c r="L32" s="58"/>
      <c r="M32" s="59">
        <f t="shared" si="0"/>
        <v>5</v>
      </c>
      <c r="N32" s="60">
        <f t="shared" si="1"/>
        <v>0</v>
      </c>
      <c r="O32" s="61" t="s">
        <v>116</v>
      </c>
    </row>
    <row r="33" spans="1:15" x14ac:dyDescent="0.25">
      <c r="A33" s="68">
        <v>27</v>
      </c>
      <c r="B33" s="4">
        <v>1</v>
      </c>
      <c r="C33" s="4" t="s">
        <v>174</v>
      </c>
      <c r="D33" s="4" t="s">
        <v>20</v>
      </c>
      <c r="E33" s="4" t="s">
        <v>175</v>
      </c>
      <c r="F33" s="4"/>
      <c r="G33" s="4"/>
      <c r="H33" s="4" t="s">
        <v>120</v>
      </c>
      <c r="I33" s="4" t="s">
        <v>20</v>
      </c>
      <c r="J33" s="4"/>
      <c r="K33" s="57"/>
      <c r="L33" s="58"/>
      <c r="M33" s="59">
        <f t="shared" si="0"/>
        <v>5</v>
      </c>
      <c r="N33" s="60">
        <f t="shared" si="1"/>
        <v>0</v>
      </c>
      <c r="O33" s="61" t="s">
        <v>116</v>
      </c>
    </row>
    <row r="34" spans="1:15" x14ac:dyDescent="0.25">
      <c r="A34" s="68">
        <v>28</v>
      </c>
      <c r="B34" s="4">
        <v>1</v>
      </c>
      <c r="C34" s="4" t="s">
        <v>176</v>
      </c>
      <c r="D34" s="4" t="s">
        <v>19</v>
      </c>
      <c r="E34" s="4" t="s">
        <v>177</v>
      </c>
      <c r="F34" s="4"/>
      <c r="G34" s="4"/>
      <c r="H34" s="4" t="s">
        <v>120</v>
      </c>
      <c r="I34" s="4" t="s">
        <v>19</v>
      </c>
      <c r="J34" s="4"/>
      <c r="K34" s="57"/>
      <c r="L34" s="58"/>
      <c r="M34" s="59">
        <f t="shared" si="0"/>
        <v>5</v>
      </c>
      <c r="N34" s="60">
        <f t="shared" si="1"/>
        <v>0</v>
      </c>
      <c r="O34" s="61" t="s">
        <v>116</v>
      </c>
    </row>
    <row r="35" spans="1:15" x14ac:dyDescent="0.25">
      <c r="A35" s="68">
        <v>29</v>
      </c>
      <c r="B35" s="4">
        <v>1</v>
      </c>
      <c r="C35" s="4" t="s">
        <v>178</v>
      </c>
      <c r="D35" s="4" t="s">
        <v>21</v>
      </c>
      <c r="E35" s="4" t="s">
        <v>179</v>
      </c>
      <c r="F35" s="4"/>
      <c r="G35" s="4"/>
      <c r="H35" s="4" t="s">
        <v>120</v>
      </c>
      <c r="I35" s="4" t="s">
        <v>21</v>
      </c>
      <c r="J35" s="4"/>
      <c r="K35" s="57"/>
      <c r="L35" s="58"/>
      <c r="M35" s="59">
        <f t="shared" si="0"/>
        <v>5</v>
      </c>
      <c r="N35" s="60">
        <f t="shared" si="1"/>
        <v>0</v>
      </c>
      <c r="O35" s="61" t="s">
        <v>116</v>
      </c>
    </row>
    <row r="36" spans="1:15" x14ac:dyDescent="0.25">
      <c r="A36" s="68">
        <v>30</v>
      </c>
      <c r="B36" s="4">
        <v>1</v>
      </c>
      <c r="C36" s="4" t="s">
        <v>180</v>
      </c>
      <c r="D36" s="4" t="s">
        <v>32</v>
      </c>
      <c r="E36" s="4" t="s">
        <v>181</v>
      </c>
      <c r="F36" s="4"/>
      <c r="G36" s="4"/>
      <c r="H36" s="4" t="s">
        <v>120</v>
      </c>
      <c r="I36" s="4" t="s">
        <v>32</v>
      </c>
      <c r="J36" s="4"/>
      <c r="K36" s="57"/>
      <c r="L36" s="58"/>
      <c r="M36" s="59">
        <f t="shared" si="0"/>
        <v>5</v>
      </c>
      <c r="N36" s="60">
        <f t="shared" si="1"/>
        <v>0</v>
      </c>
      <c r="O36" s="61" t="s">
        <v>116</v>
      </c>
    </row>
    <row r="37" spans="1:15" x14ac:dyDescent="0.25">
      <c r="A37" s="68">
        <v>31</v>
      </c>
      <c r="B37" s="4">
        <v>1</v>
      </c>
      <c r="C37" s="4" t="s">
        <v>182</v>
      </c>
      <c r="D37" s="4" t="s">
        <v>183</v>
      </c>
      <c r="E37" s="4" t="s">
        <v>184</v>
      </c>
      <c r="F37" s="4"/>
      <c r="G37" s="4"/>
      <c r="H37" s="4" t="s">
        <v>120</v>
      </c>
      <c r="I37" s="4" t="s">
        <v>183</v>
      </c>
      <c r="J37" s="4"/>
      <c r="K37" s="57"/>
      <c r="L37" s="58"/>
      <c r="M37" s="59">
        <f t="shared" si="0"/>
        <v>5</v>
      </c>
      <c r="N37" s="60">
        <f t="shared" si="1"/>
        <v>0</v>
      </c>
      <c r="O37" s="61" t="s">
        <v>116</v>
      </c>
    </row>
    <row r="38" spans="1:15" x14ac:dyDescent="0.25">
      <c r="A38" s="68">
        <v>32</v>
      </c>
      <c r="B38" s="4">
        <v>1</v>
      </c>
      <c r="C38" s="4" t="s">
        <v>185</v>
      </c>
      <c r="D38" s="4" t="s">
        <v>37</v>
      </c>
      <c r="E38" s="4" t="s">
        <v>186</v>
      </c>
      <c r="F38" s="4"/>
      <c r="G38" s="4"/>
      <c r="H38" s="4" t="s">
        <v>120</v>
      </c>
      <c r="I38" s="4" t="s">
        <v>37</v>
      </c>
      <c r="J38" s="4"/>
      <c r="K38" s="57"/>
      <c r="L38" s="58"/>
      <c r="M38" s="59">
        <f t="shared" si="0"/>
        <v>5</v>
      </c>
      <c r="N38" s="60">
        <f t="shared" si="1"/>
        <v>0</v>
      </c>
      <c r="O38" s="61" t="s">
        <v>116</v>
      </c>
    </row>
    <row r="39" spans="1:15" x14ac:dyDescent="0.25">
      <c r="A39" s="68">
        <v>33</v>
      </c>
      <c r="B39" s="4">
        <v>1</v>
      </c>
      <c r="C39" s="4" t="s">
        <v>187</v>
      </c>
      <c r="D39" s="4" t="s">
        <v>38</v>
      </c>
      <c r="E39" s="4" t="s">
        <v>188</v>
      </c>
      <c r="F39" s="4"/>
      <c r="G39" s="4"/>
      <c r="H39" s="4" t="s">
        <v>120</v>
      </c>
      <c r="I39" s="4" t="s">
        <v>38</v>
      </c>
      <c r="J39" s="4"/>
      <c r="K39" s="57"/>
      <c r="L39" s="58"/>
      <c r="M39" s="59">
        <f t="shared" si="0"/>
        <v>5</v>
      </c>
      <c r="N39" s="60">
        <f t="shared" si="1"/>
        <v>0</v>
      </c>
      <c r="O39" s="61" t="s">
        <v>116</v>
      </c>
    </row>
    <row r="40" spans="1:15" x14ac:dyDescent="0.25">
      <c r="A40" s="68">
        <v>34</v>
      </c>
      <c r="B40" s="4">
        <v>1</v>
      </c>
      <c r="C40" s="4" t="s">
        <v>189</v>
      </c>
      <c r="D40" s="4" t="s">
        <v>24</v>
      </c>
      <c r="E40" s="4" t="s">
        <v>190</v>
      </c>
      <c r="F40" s="4"/>
      <c r="G40" s="4"/>
      <c r="H40" s="4" t="s">
        <v>120</v>
      </c>
      <c r="I40" s="4" t="s">
        <v>24</v>
      </c>
      <c r="J40" s="4"/>
      <c r="K40" s="57"/>
      <c r="L40" s="58"/>
      <c r="M40" s="59">
        <f t="shared" si="0"/>
        <v>5</v>
      </c>
      <c r="N40" s="60">
        <f t="shared" si="1"/>
        <v>0</v>
      </c>
      <c r="O40" s="61" t="s">
        <v>116</v>
      </c>
    </row>
    <row r="41" spans="1:15" x14ac:dyDescent="0.25">
      <c r="A41" s="68">
        <v>35</v>
      </c>
      <c r="B41" s="4">
        <v>1</v>
      </c>
      <c r="C41" s="4" t="s">
        <v>191</v>
      </c>
      <c r="D41" s="4" t="s">
        <v>26</v>
      </c>
      <c r="E41" s="4" t="s">
        <v>192</v>
      </c>
      <c r="F41" s="4"/>
      <c r="G41" s="4"/>
      <c r="H41" s="4" t="s">
        <v>120</v>
      </c>
      <c r="I41" s="4" t="s">
        <v>26</v>
      </c>
      <c r="J41" s="4"/>
      <c r="K41" s="57"/>
      <c r="L41" s="58">
        <v>1</v>
      </c>
      <c r="M41" s="59">
        <f t="shared" si="0"/>
        <v>6</v>
      </c>
      <c r="N41" s="60">
        <f t="shared" si="1"/>
        <v>0</v>
      </c>
      <c r="O41" s="61" t="s">
        <v>116</v>
      </c>
    </row>
    <row r="42" spans="1:15" x14ac:dyDescent="0.25">
      <c r="A42" s="68">
        <v>36</v>
      </c>
      <c r="B42" s="4">
        <v>1</v>
      </c>
      <c r="C42" s="4" t="s">
        <v>193</v>
      </c>
      <c r="D42" s="4" t="s">
        <v>27</v>
      </c>
      <c r="E42" s="4" t="s">
        <v>194</v>
      </c>
      <c r="F42" s="4"/>
      <c r="G42" s="4"/>
      <c r="H42" s="4" t="s">
        <v>120</v>
      </c>
      <c r="I42" s="4" t="s">
        <v>27</v>
      </c>
      <c r="J42" s="4"/>
      <c r="K42" s="57"/>
      <c r="L42" s="58">
        <v>1</v>
      </c>
      <c r="M42" s="59">
        <f t="shared" si="0"/>
        <v>6</v>
      </c>
      <c r="N42" s="60">
        <f t="shared" si="1"/>
        <v>0</v>
      </c>
      <c r="O42" s="61" t="s">
        <v>116</v>
      </c>
    </row>
    <row r="43" spans="1:15" x14ac:dyDescent="0.25">
      <c r="A43" s="68">
        <v>37</v>
      </c>
      <c r="B43" s="4">
        <v>1</v>
      </c>
      <c r="C43" s="4" t="s">
        <v>195</v>
      </c>
      <c r="D43" s="4" t="s">
        <v>29</v>
      </c>
      <c r="E43" s="4" t="s">
        <v>196</v>
      </c>
      <c r="F43" s="4"/>
      <c r="G43" s="4"/>
      <c r="H43" s="4" t="s">
        <v>120</v>
      </c>
      <c r="I43" s="4" t="s">
        <v>29</v>
      </c>
      <c r="J43" s="4"/>
      <c r="K43" s="57"/>
      <c r="L43" s="58"/>
      <c r="M43" s="59">
        <f t="shared" si="0"/>
        <v>5</v>
      </c>
      <c r="N43" s="60">
        <f t="shared" si="1"/>
        <v>0</v>
      </c>
      <c r="O43" s="61" t="s">
        <v>116</v>
      </c>
    </row>
    <row r="44" spans="1:15" x14ac:dyDescent="0.25">
      <c r="A44" s="68">
        <v>38</v>
      </c>
      <c r="B44" s="4">
        <v>1</v>
      </c>
      <c r="C44" s="4" t="s">
        <v>197</v>
      </c>
      <c r="D44" s="4" t="s">
        <v>31</v>
      </c>
      <c r="E44" s="4" t="s">
        <v>198</v>
      </c>
      <c r="F44" s="4"/>
      <c r="G44" s="4"/>
      <c r="H44" s="4" t="s">
        <v>120</v>
      </c>
      <c r="I44" s="4" t="s">
        <v>31</v>
      </c>
      <c r="J44" s="4"/>
      <c r="K44" s="57"/>
      <c r="L44" s="58"/>
      <c r="M44" s="59">
        <f t="shared" si="0"/>
        <v>5</v>
      </c>
      <c r="N44" s="60">
        <f t="shared" si="1"/>
        <v>0</v>
      </c>
      <c r="O44" s="61" t="s">
        <v>116</v>
      </c>
    </row>
    <row r="45" spans="1:15" x14ac:dyDescent="0.25">
      <c r="A45" s="68">
        <v>39</v>
      </c>
      <c r="B45" s="4">
        <v>1</v>
      </c>
      <c r="C45" s="4" t="s">
        <v>199</v>
      </c>
      <c r="D45" s="4" t="s">
        <v>30</v>
      </c>
      <c r="E45" s="4" t="s">
        <v>200</v>
      </c>
      <c r="F45" s="4"/>
      <c r="G45" s="4"/>
      <c r="H45" s="4" t="s">
        <v>120</v>
      </c>
      <c r="I45" s="4" t="s">
        <v>30</v>
      </c>
      <c r="J45" s="4"/>
      <c r="K45" s="57"/>
      <c r="L45" s="58"/>
      <c r="M45" s="59">
        <f t="shared" si="0"/>
        <v>5</v>
      </c>
      <c r="N45" s="60">
        <f t="shared" si="1"/>
        <v>0</v>
      </c>
      <c r="O45" s="61" t="s">
        <v>116</v>
      </c>
    </row>
    <row r="46" spans="1:15" x14ac:dyDescent="0.25">
      <c r="A46" s="68">
        <v>40</v>
      </c>
      <c r="B46" s="4">
        <v>2</v>
      </c>
      <c r="C46" s="4" t="s">
        <v>201</v>
      </c>
      <c r="D46" s="4" t="s">
        <v>202</v>
      </c>
      <c r="E46" s="4" t="s">
        <v>203</v>
      </c>
      <c r="F46" s="4"/>
      <c r="G46" s="4"/>
      <c r="H46" s="4" t="s">
        <v>120</v>
      </c>
      <c r="I46" s="4" t="s">
        <v>202</v>
      </c>
      <c r="J46" s="4"/>
      <c r="K46" s="57"/>
      <c r="L46" s="58"/>
      <c r="M46" s="59">
        <f t="shared" si="0"/>
        <v>10</v>
      </c>
      <c r="N46" s="60">
        <f t="shared" si="1"/>
        <v>0</v>
      </c>
      <c r="O46" s="61" t="s">
        <v>116</v>
      </c>
    </row>
    <row r="47" spans="1:15" x14ac:dyDescent="0.25">
      <c r="A47" s="68">
        <v>41</v>
      </c>
      <c r="B47" s="4">
        <v>2</v>
      </c>
      <c r="C47" s="4" t="s">
        <v>204</v>
      </c>
      <c r="D47" s="4" t="s">
        <v>205</v>
      </c>
      <c r="E47" s="4" t="s">
        <v>203</v>
      </c>
      <c r="F47" s="4"/>
      <c r="G47" s="4"/>
      <c r="H47" s="4" t="s">
        <v>120</v>
      </c>
      <c r="I47" s="4" t="s">
        <v>205</v>
      </c>
      <c r="J47" s="4"/>
      <c r="K47" s="57"/>
      <c r="L47" s="58"/>
      <c r="M47" s="59">
        <f t="shared" si="0"/>
        <v>10</v>
      </c>
      <c r="N47" s="60">
        <f t="shared" si="1"/>
        <v>0</v>
      </c>
      <c r="O47" s="61" t="s">
        <v>116</v>
      </c>
    </row>
    <row r="48" spans="1:15" x14ac:dyDescent="0.25">
      <c r="A48" s="68">
        <v>42</v>
      </c>
      <c r="B48" s="4">
        <v>2</v>
      </c>
      <c r="C48" s="4" t="s">
        <v>206</v>
      </c>
      <c r="D48" s="4" t="s">
        <v>207</v>
      </c>
      <c r="E48" s="4" t="s">
        <v>203</v>
      </c>
      <c r="F48" s="4"/>
      <c r="G48" s="4"/>
      <c r="H48" s="4" t="s">
        <v>120</v>
      </c>
      <c r="I48" s="4" t="s">
        <v>207</v>
      </c>
      <c r="J48" s="4"/>
      <c r="K48" s="57"/>
      <c r="L48" s="58"/>
      <c r="M48" s="59">
        <f t="shared" si="0"/>
        <v>10</v>
      </c>
      <c r="N48" s="60">
        <f t="shared" si="1"/>
        <v>0</v>
      </c>
      <c r="O48" s="61" t="s">
        <v>116</v>
      </c>
    </row>
    <row r="49" spans="1:15" x14ac:dyDescent="0.25">
      <c r="A49" s="68">
        <v>43</v>
      </c>
      <c r="B49" s="4">
        <v>2</v>
      </c>
      <c r="C49" s="4" t="s">
        <v>208</v>
      </c>
      <c r="D49" s="4" t="s">
        <v>209</v>
      </c>
      <c r="E49" s="4" t="s">
        <v>203</v>
      </c>
      <c r="F49" s="4"/>
      <c r="G49" s="4"/>
      <c r="H49" s="4" t="s">
        <v>120</v>
      </c>
      <c r="I49" s="4" t="s">
        <v>209</v>
      </c>
      <c r="J49" s="4"/>
      <c r="K49" s="57"/>
      <c r="L49" s="58"/>
      <c r="M49" s="59">
        <f t="shared" si="0"/>
        <v>10</v>
      </c>
      <c r="N49" s="60">
        <f t="shared" si="1"/>
        <v>0</v>
      </c>
      <c r="O49" s="61" t="s">
        <v>116</v>
      </c>
    </row>
    <row r="50" spans="1:15" x14ac:dyDescent="0.25">
      <c r="A50" s="68">
        <v>44</v>
      </c>
      <c r="B50" s="4">
        <v>2</v>
      </c>
      <c r="C50" s="4" t="s">
        <v>210</v>
      </c>
      <c r="D50" s="4" t="s">
        <v>211</v>
      </c>
      <c r="E50" s="4" t="s">
        <v>203</v>
      </c>
      <c r="F50" s="4"/>
      <c r="G50" s="4"/>
      <c r="H50" s="4" t="s">
        <v>120</v>
      </c>
      <c r="I50" s="4" t="s">
        <v>211</v>
      </c>
      <c r="J50" s="4"/>
      <c r="K50" s="57"/>
      <c r="L50" s="58"/>
      <c r="M50" s="59">
        <f t="shared" si="0"/>
        <v>10</v>
      </c>
      <c r="N50" s="60">
        <f t="shared" si="1"/>
        <v>0</v>
      </c>
      <c r="O50" s="61" t="s">
        <v>116</v>
      </c>
    </row>
    <row r="51" spans="1:15" x14ac:dyDescent="0.25">
      <c r="A51" s="68">
        <v>45</v>
      </c>
      <c r="B51" s="4">
        <v>2</v>
      </c>
      <c r="C51" s="4" t="s">
        <v>212</v>
      </c>
      <c r="D51" s="4" t="s">
        <v>213</v>
      </c>
      <c r="E51" s="4" t="s">
        <v>203</v>
      </c>
      <c r="F51" s="4"/>
      <c r="G51" s="4"/>
      <c r="H51" s="4" t="s">
        <v>120</v>
      </c>
      <c r="I51" s="4" t="s">
        <v>213</v>
      </c>
      <c r="J51" s="4"/>
      <c r="K51" s="57"/>
      <c r="L51" s="58"/>
      <c r="M51" s="59">
        <f t="shared" si="0"/>
        <v>10</v>
      </c>
      <c r="N51" s="60">
        <f t="shared" si="1"/>
        <v>0</v>
      </c>
      <c r="O51" s="61" t="s">
        <v>116</v>
      </c>
    </row>
    <row r="52" spans="1:15" x14ac:dyDescent="0.25">
      <c r="A52" s="68">
        <v>46</v>
      </c>
      <c r="B52" s="4">
        <v>2</v>
      </c>
      <c r="C52" s="4" t="s">
        <v>214</v>
      </c>
      <c r="D52" s="4" t="s">
        <v>215</v>
      </c>
      <c r="E52" s="4" t="s">
        <v>203</v>
      </c>
      <c r="F52" s="4"/>
      <c r="G52" s="4"/>
      <c r="H52" s="4" t="s">
        <v>120</v>
      </c>
      <c r="I52" s="4" t="s">
        <v>215</v>
      </c>
      <c r="J52" s="4"/>
      <c r="K52" s="57"/>
      <c r="L52" s="58"/>
      <c r="M52" s="59">
        <f t="shared" si="0"/>
        <v>10</v>
      </c>
      <c r="N52" s="60">
        <f t="shared" si="1"/>
        <v>0</v>
      </c>
      <c r="O52" s="61" t="s">
        <v>116</v>
      </c>
    </row>
    <row r="53" spans="1:15" x14ac:dyDescent="0.25">
      <c r="A53" s="68">
        <v>47</v>
      </c>
      <c r="B53" s="4">
        <v>2</v>
      </c>
      <c r="C53" s="4" t="s">
        <v>216</v>
      </c>
      <c r="D53" s="4" t="s">
        <v>217</v>
      </c>
      <c r="E53" s="4" t="s">
        <v>203</v>
      </c>
      <c r="F53" s="4"/>
      <c r="G53" s="4"/>
      <c r="H53" s="4" t="s">
        <v>120</v>
      </c>
      <c r="I53" s="4" t="s">
        <v>217</v>
      </c>
      <c r="J53" s="4"/>
      <c r="K53" s="57"/>
      <c r="L53" s="58"/>
      <c r="M53" s="59">
        <f t="shared" si="0"/>
        <v>10</v>
      </c>
      <c r="N53" s="60">
        <f t="shared" si="1"/>
        <v>0</v>
      </c>
      <c r="O53" s="61" t="s">
        <v>116</v>
      </c>
    </row>
    <row r="54" spans="1:15" x14ac:dyDescent="0.25">
      <c r="A54" s="68">
        <v>48</v>
      </c>
      <c r="B54" s="4">
        <v>2</v>
      </c>
      <c r="C54" s="4" t="s">
        <v>218</v>
      </c>
      <c r="D54" s="4" t="s">
        <v>219</v>
      </c>
      <c r="E54" s="4" t="s">
        <v>220</v>
      </c>
      <c r="F54" s="4"/>
      <c r="G54" s="4"/>
      <c r="H54" s="4" t="s">
        <v>120</v>
      </c>
      <c r="I54" s="4" t="s">
        <v>219</v>
      </c>
      <c r="J54" s="4"/>
      <c r="K54" s="57"/>
      <c r="L54" s="58"/>
      <c r="M54" s="59">
        <f t="shared" si="0"/>
        <v>10</v>
      </c>
      <c r="N54" s="60">
        <f t="shared" si="1"/>
        <v>0</v>
      </c>
      <c r="O54" s="61" t="s">
        <v>116</v>
      </c>
    </row>
    <row r="55" spans="1:15" x14ac:dyDescent="0.25">
      <c r="A55" s="68">
        <v>49</v>
      </c>
      <c r="B55" s="4">
        <v>2</v>
      </c>
      <c r="C55" s="4" t="s">
        <v>221</v>
      </c>
      <c r="D55" s="4" t="s">
        <v>222</v>
      </c>
      <c r="E55" s="4" t="s">
        <v>220</v>
      </c>
      <c r="F55" s="4"/>
      <c r="G55" s="4"/>
      <c r="H55" s="4" t="s">
        <v>120</v>
      </c>
      <c r="I55" s="4" t="s">
        <v>222</v>
      </c>
      <c r="J55" s="4"/>
      <c r="K55" s="57"/>
      <c r="L55" s="58"/>
      <c r="M55" s="59">
        <f t="shared" si="0"/>
        <v>10</v>
      </c>
      <c r="N55" s="60">
        <f t="shared" si="1"/>
        <v>0</v>
      </c>
      <c r="O55" s="61" t="s">
        <v>116</v>
      </c>
    </row>
    <row r="56" spans="1:15" x14ac:dyDescent="0.25">
      <c r="A56" s="68">
        <v>50</v>
      </c>
      <c r="B56" s="4">
        <v>2</v>
      </c>
      <c r="C56" s="4" t="s">
        <v>223</v>
      </c>
      <c r="D56" s="4" t="s">
        <v>224</v>
      </c>
      <c r="E56" s="4" t="s">
        <v>225</v>
      </c>
      <c r="F56" s="4"/>
      <c r="G56" s="4"/>
      <c r="H56" s="4" t="s">
        <v>120</v>
      </c>
      <c r="I56" s="4" t="s">
        <v>224</v>
      </c>
      <c r="J56" s="4"/>
      <c r="K56" s="57"/>
      <c r="L56" s="58"/>
      <c r="M56" s="59">
        <f t="shared" si="0"/>
        <v>10</v>
      </c>
      <c r="N56" s="60">
        <f t="shared" si="1"/>
        <v>0</v>
      </c>
      <c r="O56" s="61" t="s">
        <v>116</v>
      </c>
    </row>
    <row r="57" spans="1:15" x14ac:dyDescent="0.25">
      <c r="A57" s="68">
        <v>51</v>
      </c>
      <c r="B57" s="4">
        <v>1</v>
      </c>
      <c r="C57" s="4" t="s">
        <v>226</v>
      </c>
      <c r="D57" s="4" t="s">
        <v>227</v>
      </c>
      <c r="E57" s="4" t="s">
        <v>228</v>
      </c>
      <c r="F57" s="4"/>
      <c r="G57" s="4"/>
      <c r="H57" s="4"/>
      <c r="I57" s="4"/>
      <c r="J57" s="4"/>
      <c r="K57" s="57"/>
      <c r="L57" s="58"/>
      <c r="M57" s="59">
        <f t="shared" si="0"/>
        <v>5</v>
      </c>
      <c r="N57" s="60">
        <f t="shared" si="1"/>
        <v>0</v>
      </c>
      <c r="O57" s="61" t="s">
        <v>230</v>
      </c>
    </row>
    <row r="58" spans="1:15" x14ac:dyDescent="0.25">
      <c r="A58" s="68">
        <v>52</v>
      </c>
      <c r="B58" s="4">
        <v>1</v>
      </c>
      <c r="C58" s="4" t="s">
        <v>231</v>
      </c>
      <c r="D58" s="4" t="s">
        <v>554</v>
      </c>
      <c r="E58" s="4" t="s">
        <v>228</v>
      </c>
      <c r="F58" s="4"/>
      <c r="G58" s="4"/>
      <c r="H58" s="4"/>
      <c r="I58" s="4"/>
      <c r="J58" s="4"/>
      <c r="K58" s="57"/>
      <c r="L58" s="58">
        <v>1</v>
      </c>
      <c r="M58" s="59">
        <f t="shared" si="0"/>
        <v>6</v>
      </c>
      <c r="N58" s="60">
        <f t="shared" si="1"/>
        <v>0</v>
      </c>
      <c r="O58" s="61" t="s">
        <v>230</v>
      </c>
    </row>
    <row r="59" spans="1:15" x14ac:dyDescent="0.25">
      <c r="A59" s="68">
        <v>53</v>
      </c>
      <c r="B59" s="4">
        <v>1</v>
      </c>
      <c r="C59" s="4" t="s">
        <v>234</v>
      </c>
      <c r="D59" s="4" t="s">
        <v>232</v>
      </c>
      <c r="E59" s="4" t="s">
        <v>233</v>
      </c>
      <c r="F59" s="4"/>
      <c r="G59" s="4"/>
      <c r="H59" s="4"/>
      <c r="I59" s="4"/>
      <c r="J59" s="4"/>
      <c r="K59" s="57"/>
      <c r="L59" s="58"/>
      <c r="M59" s="59">
        <f t="shared" si="0"/>
        <v>5</v>
      </c>
      <c r="N59" s="60">
        <f t="shared" si="1"/>
        <v>0</v>
      </c>
      <c r="O59" s="61" t="s">
        <v>230</v>
      </c>
    </row>
    <row r="60" spans="1:15" x14ac:dyDescent="0.25">
      <c r="A60" s="68">
        <v>54</v>
      </c>
      <c r="B60" s="4">
        <v>1</v>
      </c>
      <c r="C60" s="4" t="s">
        <v>237</v>
      </c>
      <c r="D60" s="4" t="s">
        <v>235</v>
      </c>
      <c r="E60" s="4" t="s">
        <v>236</v>
      </c>
      <c r="F60" s="4"/>
      <c r="G60" s="4"/>
      <c r="H60" s="4"/>
      <c r="I60" s="4"/>
      <c r="J60" s="4"/>
      <c r="K60" s="57"/>
      <c r="L60" s="58">
        <v>1</v>
      </c>
      <c r="M60" s="59">
        <f t="shared" si="0"/>
        <v>6</v>
      </c>
      <c r="N60" s="60">
        <f t="shared" si="1"/>
        <v>0</v>
      </c>
      <c r="O60" s="61" t="s">
        <v>230</v>
      </c>
    </row>
    <row r="61" spans="1:15" x14ac:dyDescent="0.25">
      <c r="A61" s="68">
        <v>55</v>
      </c>
      <c r="B61" s="4">
        <v>1</v>
      </c>
      <c r="C61" s="4" t="s">
        <v>240</v>
      </c>
      <c r="D61" s="4" t="s">
        <v>238</v>
      </c>
      <c r="E61" s="4" t="s">
        <v>239</v>
      </c>
      <c r="F61" s="4"/>
      <c r="G61" s="4"/>
      <c r="H61" s="4"/>
      <c r="I61" s="4"/>
      <c r="J61" s="4"/>
      <c r="K61" s="57"/>
      <c r="L61" s="58">
        <v>4</v>
      </c>
      <c r="M61" s="59">
        <f t="shared" si="0"/>
        <v>9</v>
      </c>
      <c r="N61" s="60">
        <f t="shared" si="1"/>
        <v>0</v>
      </c>
      <c r="O61" s="61" t="s">
        <v>230</v>
      </c>
    </row>
    <row r="62" spans="1:15" x14ac:dyDescent="0.25">
      <c r="A62" s="68">
        <v>56</v>
      </c>
      <c r="B62" s="4">
        <v>1</v>
      </c>
      <c r="C62" s="4" t="s">
        <v>243</v>
      </c>
      <c r="D62" s="4" t="s">
        <v>241</v>
      </c>
      <c r="E62" s="4" t="s">
        <v>242</v>
      </c>
      <c r="F62" s="4"/>
      <c r="G62" s="4"/>
      <c r="H62" s="4"/>
      <c r="I62" s="4"/>
      <c r="J62" s="4"/>
      <c r="K62" s="57"/>
      <c r="L62" s="58">
        <v>1</v>
      </c>
      <c r="M62" s="59">
        <f t="shared" si="0"/>
        <v>6</v>
      </c>
      <c r="N62" s="60">
        <f t="shared" si="1"/>
        <v>0</v>
      </c>
      <c r="O62" s="61" t="s">
        <v>230</v>
      </c>
    </row>
    <row r="63" spans="1:15" x14ac:dyDescent="0.25">
      <c r="A63" s="68">
        <v>57</v>
      </c>
      <c r="B63" s="4">
        <v>1</v>
      </c>
      <c r="C63" s="4" t="s">
        <v>246</v>
      </c>
      <c r="D63" s="4" t="s">
        <v>244</v>
      </c>
      <c r="E63" s="4" t="s">
        <v>245</v>
      </c>
      <c r="F63" s="4"/>
      <c r="G63" s="4"/>
      <c r="H63" s="4"/>
      <c r="I63" s="4"/>
      <c r="J63" s="4"/>
      <c r="K63" s="57"/>
      <c r="L63" s="58">
        <v>1</v>
      </c>
      <c r="M63" s="59">
        <f t="shared" si="0"/>
        <v>6</v>
      </c>
      <c r="N63" s="60">
        <f t="shared" si="1"/>
        <v>0</v>
      </c>
      <c r="O63" s="61" t="s">
        <v>230</v>
      </c>
    </row>
    <row r="64" spans="1:15" x14ac:dyDescent="0.25">
      <c r="A64" s="68">
        <v>58</v>
      </c>
      <c r="B64" s="4">
        <v>1</v>
      </c>
      <c r="C64" s="4" t="s">
        <v>249</v>
      </c>
      <c r="D64" s="4" t="s">
        <v>247</v>
      </c>
      <c r="E64" s="4" t="s">
        <v>248</v>
      </c>
      <c r="F64" s="4"/>
      <c r="G64" s="4"/>
      <c r="H64" s="4"/>
      <c r="I64" s="4"/>
      <c r="J64" s="4"/>
      <c r="K64" s="57"/>
      <c r="L64" s="58">
        <v>1</v>
      </c>
      <c r="M64" s="59">
        <f t="shared" si="0"/>
        <v>6</v>
      </c>
      <c r="N64" s="60">
        <f t="shared" si="1"/>
        <v>0</v>
      </c>
      <c r="O64" s="61" t="s">
        <v>230</v>
      </c>
    </row>
    <row r="65" spans="1:15" x14ac:dyDescent="0.25">
      <c r="A65" s="68">
        <v>59</v>
      </c>
      <c r="B65" s="4">
        <v>1</v>
      </c>
      <c r="C65" s="4" t="s">
        <v>252</v>
      </c>
      <c r="D65" s="4" t="s">
        <v>250</v>
      </c>
      <c r="E65" s="4" t="s">
        <v>251</v>
      </c>
      <c r="F65" s="4"/>
      <c r="G65" s="4"/>
      <c r="H65" s="4"/>
      <c r="I65" s="4"/>
      <c r="J65" s="4"/>
      <c r="K65" s="57"/>
      <c r="L65" s="58"/>
      <c r="M65" s="59">
        <f t="shared" si="0"/>
        <v>5</v>
      </c>
      <c r="N65" s="60">
        <f t="shared" si="1"/>
        <v>0</v>
      </c>
      <c r="O65" s="61"/>
    </row>
    <row r="66" spans="1:15" x14ac:dyDescent="0.25">
      <c r="A66" s="68">
        <v>60</v>
      </c>
      <c r="B66" s="4">
        <v>1</v>
      </c>
      <c r="C66" s="4" t="s">
        <v>254</v>
      </c>
      <c r="D66" s="4" t="s">
        <v>555</v>
      </c>
      <c r="E66" s="4" t="s">
        <v>556</v>
      </c>
      <c r="F66" s="4"/>
      <c r="G66" s="4"/>
      <c r="H66" s="4"/>
      <c r="I66" s="4"/>
      <c r="J66" s="4"/>
      <c r="K66" s="57"/>
      <c r="L66" s="58"/>
      <c r="M66" s="59">
        <f t="shared" si="0"/>
        <v>5</v>
      </c>
      <c r="N66" s="60">
        <f t="shared" si="1"/>
        <v>0</v>
      </c>
      <c r="O66" s="61" t="s">
        <v>230</v>
      </c>
    </row>
    <row r="67" spans="1:15" x14ac:dyDescent="0.25">
      <c r="A67" s="68">
        <v>61</v>
      </c>
      <c r="B67" s="4">
        <v>1</v>
      </c>
      <c r="C67" s="4" t="s">
        <v>257</v>
      </c>
      <c r="D67" s="4" t="s">
        <v>557</v>
      </c>
      <c r="E67" s="4" t="s">
        <v>256</v>
      </c>
      <c r="F67" s="4"/>
      <c r="G67" s="4"/>
      <c r="H67" s="4"/>
      <c r="I67" s="4"/>
      <c r="J67" s="4"/>
      <c r="K67" s="57"/>
      <c r="L67" s="58">
        <v>1</v>
      </c>
      <c r="M67" s="59">
        <f t="shared" si="0"/>
        <v>6</v>
      </c>
      <c r="N67" s="60">
        <f t="shared" si="1"/>
        <v>0</v>
      </c>
      <c r="O67" s="61" t="s">
        <v>230</v>
      </c>
    </row>
    <row r="68" spans="1:15" x14ac:dyDescent="0.25">
      <c r="A68" s="68">
        <v>62</v>
      </c>
      <c r="B68" s="4">
        <v>1</v>
      </c>
      <c r="C68" s="4" t="s">
        <v>261</v>
      </c>
      <c r="D68" s="4" t="s">
        <v>258</v>
      </c>
      <c r="E68" s="4" t="s">
        <v>260</v>
      </c>
      <c r="F68" s="4"/>
      <c r="G68" s="4"/>
      <c r="H68" s="4"/>
      <c r="I68" s="4"/>
      <c r="J68" s="4"/>
      <c r="K68" s="57"/>
      <c r="L68" s="58">
        <v>1</v>
      </c>
      <c r="M68" s="59">
        <f t="shared" si="0"/>
        <v>6</v>
      </c>
      <c r="N68" s="60">
        <f t="shared" si="1"/>
        <v>0</v>
      </c>
      <c r="O68" s="61" t="s">
        <v>230</v>
      </c>
    </row>
    <row r="69" spans="1:15" x14ac:dyDescent="0.25">
      <c r="A69" s="68">
        <v>63</v>
      </c>
      <c r="B69" s="4">
        <v>1</v>
      </c>
      <c r="C69" s="4" t="s">
        <v>261</v>
      </c>
      <c r="D69" s="4" t="s">
        <v>258</v>
      </c>
      <c r="E69" s="4" t="s">
        <v>259</v>
      </c>
      <c r="F69" s="4"/>
      <c r="G69" s="4"/>
      <c r="H69" s="4"/>
      <c r="I69" s="4"/>
      <c r="J69" s="4"/>
      <c r="K69" s="57"/>
      <c r="L69" s="58"/>
      <c r="M69" s="59">
        <f t="shared" si="0"/>
        <v>5</v>
      </c>
      <c r="N69" s="60">
        <f t="shared" si="1"/>
        <v>0</v>
      </c>
      <c r="O69" s="61" t="s">
        <v>116</v>
      </c>
    </row>
    <row r="70" spans="1:15" x14ac:dyDescent="0.25">
      <c r="A70" s="68">
        <v>64</v>
      </c>
      <c r="B70" s="4">
        <v>1</v>
      </c>
      <c r="C70" s="4" t="s">
        <v>558</v>
      </c>
      <c r="D70" s="4" t="s">
        <v>255</v>
      </c>
      <c r="E70" s="4" t="s">
        <v>262</v>
      </c>
      <c r="F70" s="4"/>
      <c r="G70" s="4"/>
      <c r="H70" s="4"/>
      <c r="I70" s="4"/>
      <c r="J70" s="4"/>
      <c r="K70" s="57"/>
      <c r="L70" s="58">
        <v>1</v>
      </c>
      <c r="M70" s="59">
        <f t="shared" si="0"/>
        <v>6</v>
      </c>
      <c r="N70" s="60">
        <f t="shared" si="1"/>
        <v>0</v>
      </c>
      <c r="O70" s="61" t="s">
        <v>230</v>
      </c>
    </row>
    <row r="71" spans="1:15" x14ac:dyDescent="0.25">
      <c r="A71" s="68">
        <v>65</v>
      </c>
      <c r="B71" s="4">
        <v>3</v>
      </c>
      <c r="C71" s="4" t="s">
        <v>263</v>
      </c>
      <c r="D71" s="4" t="s">
        <v>264</v>
      </c>
      <c r="E71" s="4" t="s">
        <v>264</v>
      </c>
      <c r="F71" s="4"/>
      <c r="G71" s="4"/>
      <c r="H71" s="4" t="s">
        <v>229</v>
      </c>
      <c r="I71" s="4" t="s">
        <v>264</v>
      </c>
      <c r="J71" s="4"/>
      <c r="K71" s="57"/>
      <c r="L71" s="58">
        <v>1</v>
      </c>
      <c r="M71" s="59">
        <f t="shared" si="0"/>
        <v>16</v>
      </c>
      <c r="N71" s="60">
        <f t="shared" si="1"/>
        <v>0</v>
      </c>
      <c r="O71" s="61" t="s">
        <v>230</v>
      </c>
    </row>
    <row r="72" spans="1:15" ht="30" x14ac:dyDescent="0.25">
      <c r="A72" s="68">
        <v>66</v>
      </c>
      <c r="B72" s="4">
        <v>6</v>
      </c>
      <c r="C72" s="4" t="s">
        <v>265</v>
      </c>
      <c r="D72" s="4" t="s">
        <v>266</v>
      </c>
      <c r="E72" s="4" t="s">
        <v>266</v>
      </c>
      <c r="F72" s="4"/>
      <c r="G72" s="4"/>
      <c r="H72" s="4" t="s">
        <v>229</v>
      </c>
      <c r="I72" s="4" t="s">
        <v>266</v>
      </c>
      <c r="J72" s="4"/>
      <c r="K72" s="57"/>
      <c r="L72" s="58">
        <v>1</v>
      </c>
      <c r="M72" s="59">
        <f t="shared" ref="M72:M114" si="2">($C$5*B72)+L72</f>
        <v>31</v>
      </c>
      <c r="N72" s="60">
        <f t="shared" ref="N72:N114" si="3">K72*M72</f>
        <v>0</v>
      </c>
      <c r="O72" s="61" t="s">
        <v>230</v>
      </c>
    </row>
    <row r="73" spans="1:15" ht="30" x14ac:dyDescent="0.25">
      <c r="A73" s="68">
        <v>67</v>
      </c>
      <c r="B73" s="4">
        <v>2</v>
      </c>
      <c r="C73" s="4" t="s">
        <v>267</v>
      </c>
      <c r="D73" s="4" t="s">
        <v>268</v>
      </c>
      <c r="E73" s="4" t="s">
        <v>268</v>
      </c>
      <c r="F73" s="4"/>
      <c r="G73" s="4"/>
      <c r="H73" s="4" t="s">
        <v>229</v>
      </c>
      <c r="I73" s="4" t="s">
        <v>268</v>
      </c>
      <c r="J73" s="4"/>
      <c r="K73" s="57"/>
      <c r="L73" s="58"/>
      <c r="M73" s="59">
        <f t="shared" si="2"/>
        <v>10</v>
      </c>
      <c r="N73" s="60">
        <f t="shared" si="3"/>
        <v>0</v>
      </c>
      <c r="O73" s="61" t="s">
        <v>273</v>
      </c>
    </row>
    <row r="74" spans="1:15" x14ac:dyDescent="0.25">
      <c r="A74" s="68">
        <v>68</v>
      </c>
      <c r="B74" s="4">
        <v>1</v>
      </c>
      <c r="C74" s="4" t="s">
        <v>269</v>
      </c>
      <c r="D74" s="4" t="s">
        <v>270</v>
      </c>
      <c r="E74" s="4" t="s">
        <v>271</v>
      </c>
      <c r="F74" s="4"/>
      <c r="G74" s="4"/>
      <c r="H74" s="4" t="s">
        <v>272</v>
      </c>
      <c r="I74" s="4">
        <v>266628</v>
      </c>
      <c r="J74" s="4"/>
      <c r="K74" s="57"/>
      <c r="L74" s="58"/>
      <c r="M74" s="59">
        <f t="shared" si="2"/>
        <v>5</v>
      </c>
      <c r="N74" s="60">
        <f t="shared" si="3"/>
        <v>0</v>
      </c>
      <c r="O74" s="61" t="s">
        <v>273</v>
      </c>
    </row>
    <row r="75" spans="1:15" x14ac:dyDescent="0.25">
      <c r="A75" s="68">
        <v>69</v>
      </c>
      <c r="B75" s="4">
        <v>1</v>
      </c>
      <c r="C75" s="4" t="s">
        <v>274</v>
      </c>
      <c r="D75" s="4" t="s">
        <v>275</v>
      </c>
      <c r="E75" s="4" t="s">
        <v>276</v>
      </c>
      <c r="F75" s="4"/>
      <c r="G75" s="4"/>
      <c r="H75" s="4" t="s">
        <v>277</v>
      </c>
      <c r="I75" s="4" t="s">
        <v>278</v>
      </c>
      <c r="J75" s="4"/>
      <c r="K75" s="57"/>
      <c r="L75" s="58"/>
      <c r="M75" s="59">
        <f t="shared" si="2"/>
        <v>5</v>
      </c>
      <c r="N75" s="60">
        <f t="shared" si="3"/>
        <v>0</v>
      </c>
      <c r="O75" s="61" t="s">
        <v>273</v>
      </c>
    </row>
    <row r="76" spans="1:15" x14ac:dyDescent="0.25">
      <c r="A76" s="68">
        <v>70</v>
      </c>
      <c r="B76" s="4">
        <v>1</v>
      </c>
      <c r="C76" s="4" t="s">
        <v>279</v>
      </c>
      <c r="D76" s="4" t="s">
        <v>280</v>
      </c>
      <c r="E76" s="4" t="s">
        <v>281</v>
      </c>
      <c r="F76" s="4"/>
      <c r="G76" s="4"/>
      <c r="H76" s="4" t="s">
        <v>272</v>
      </c>
      <c r="I76" s="4">
        <v>221024</v>
      </c>
      <c r="J76" s="4"/>
      <c r="K76" s="57"/>
      <c r="L76" s="58"/>
      <c r="M76" s="59">
        <f t="shared" si="2"/>
        <v>5</v>
      </c>
      <c r="N76" s="60">
        <f t="shared" si="3"/>
        <v>0</v>
      </c>
      <c r="O76" s="61" t="s">
        <v>273</v>
      </c>
    </row>
    <row r="77" spans="1:15" x14ac:dyDescent="0.25">
      <c r="A77" s="68">
        <v>71</v>
      </c>
      <c r="B77" s="4">
        <v>1</v>
      </c>
      <c r="C77" s="4" t="s">
        <v>282</v>
      </c>
      <c r="D77" s="4" t="s">
        <v>283</v>
      </c>
      <c r="E77" s="4" t="s">
        <v>284</v>
      </c>
      <c r="F77" s="4" t="s">
        <v>285</v>
      </c>
      <c r="G77" s="4" t="s">
        <v>286</v>
      </c>
      <c r="H77" s="4" t="s">
        <v>287</v>
      </c>
      <c r="I77" s="4" t="s">
        <v>288</v>
      </c>
      <c r="J77" s="4"/>
      <c r="K77" s="57"/>
      <c r="L77" s="58"/>
      <c r="M77" s="59">
        <f t="shared" si="2"/>
        <v>5</v>
      </c>
      <c r="N77" s="60">
        <f t="shared" si="3"/>
        <v>0</v>
      </c>
      <c r="O77" s="61" t="s">
        <v>116</v>
      </c>
    </row>
    <row r="78" spans="1:15" x14ac:dyDescent="0.25">
      <c r="A78" s="68">
        <v>72</v>
      </c>
      <c r="B78" s="4">
        <v>1</v>
      </c>
      <c r="C78" s="4" t="s">
        <v>289</v>
      </c>
      <c r="D78" s="4" t="s">
        <v>290</v>
      </c>
      <c r="E78" s="4" t="s">
        <v>291</v>
      </c>
      <c r="F78" s="4"/>
      <c r="G78" s="4"/>
      <c r="H78" s="4" t="s">
        <v>120</v>
      </c>
      <c r="I78" s="4" t="s">
        <v>290</v>
      </c>
      <c r="J78" s="4"/>
      <c r="K78" s="57"/>
      <c r="L78" s="58"/>
      <c r="M78" s="59">
        <f t="shared" si="2"/>
        <v>5</v>
      </c>
      <c r="N78" s="60">
        <f t="shared" si="3"/>
        <v>0</v>
      </c>
      <c r="O78" s="61" t="s">
        <v>116</v>
      </c>
    </row>
    <row r="79" spans="1:15" x14ac:dyDescent="0.25">
      <c r="A79" s="68">
        <v>73</v>
      </c>
      <c r="B79" s="4">
        <v>1</v>
      </c>
      <c r="C79" s="4" t="s">
        <v>292</v>
      </c>
      <c r="D79" s="4" t="s">
        <v>293</v>
      </c>
      <c r="E79" s="4" t="s">
        <v>294</v>
      </c>
      <c r="F79" s="4"/>
      <c r="G79" s="4"/>
      <c r="H79" s="4" t="s">
        <v>120</v>
      </c>
      <c r="I79" s="4" t="s">
        <v>293</v>
      </c>
      <c r="J79" s="4"/>
      <c r="K79" s="57"/>
      <c r="L79" s="58">
        <v>1</v>
      </c>
      <c r="M79" s="59">
        <f t="shared" si="2"/>
        <v>6</v>
      </c>
      <c r="N79" s="60">
        <f t="shared" si="3"/>
        <v>0</v>
      </c>
      <c r="O79" s="61" t="s">
        <v>116</v>
      </c>
    </row>
    <row r="80" spans="1:15" x14ac:dyDescent="0.25">
      <c r="A80" s="68">
        <v>74</v>
      </c>
      <c r="B80" s="4">
        <v>1</v>
      </c>
      <c r="C80" s="4" t="s">
        <v>295</v>
      </c>
      <c r="D80" s="4" t="s">
        <v>296</v>
      </c>
      <c r="E80" s="4" t="s">
        <v>297</v>
      </c>
      <c r="F80" s="4"/>
      <c r="G80" s="4"/>
      <c r="H80" s="4" t="s">
        <v>120</v>
      </c>
      <c r="I80" s="4" t="s">
        <v>296</v>
      </c>
      <c r="J80" s="4"/>
      <c r="K80" s="57"/>
      <c r="L80" s="58"/>
      <c r="M80" s="59">
        <f t="shared" si="2"/>
        <v>5</v>
      </c>
      <c r="N80" s="60">
        <f t="shared" si="3"/>
        <v>0</v>
      </c>
      <c r="O80" s="61" t="s">
        <v>116</v>
      </c>
    </row>
    <row r="81" spans="1:15" x14ac:dyDescent="0.25">
      <c r="A81" s="68">
        <v>75</v>
      </c>
      <c r="B81" s="4">
        <v>1</v>
      </c>
      <c r="C81" s="4" t="s">
        <v>298</v>
      </c>
      <c r="D81" s="4" t="s">
        <v>299</v>
      </c>
      <c r="E81" s="4" t="s">
        <v>300</v>
      </c>
      <c r="F81" s="4"/>
      <c r="G81" s="4"/>
      <c r="H81" s="4" t="s">
        <v>120</v>
      </c>
      <c r="I81" s="4" t="s">
        <v>299</v>
      </c>
      <c r="J81" s="4"/>
      <c r="K81" s="57"/>
      <c r="L81" s="58"/>
      <c r="M81" s="59">
        <f t="shared" si="2"/>
        <v>5</v>
      </c>
      <c r="N81" s="60">
        <f t="shared" si="3"/>
        <v>0</v>
      </c>
      <c r="O81" s="61" t="s">
        <v>116</v>
      </c>
    </row>
    <row r="82" spans="1:15" x14ac:dyDescent="0.25">
      <c r="A82" s="68">
        <v>76</v>
      </c>
      <c r="B82" s="4">
        <v>1</v>
      </c>
      <c r="C82" s="4" t="s">
        <v>301</v>
      </c>
      <c r="D82" s="4" t="s">
        <v>302</v>
      </c>
      <c r="E82" s="4" t="s">
        <v>303</v>
      </c>
      <c r="F82" s="4"/>
      <c r="G82" s="4"/>
      <c r="H82" s="4" t="s">
        <v>120</v>
      </c>
      <c r="I82" s="4" t="s">
        <v>304</v>
      </c>
      <c r="J82" s="4"/>
      <c r="K82" s="57"/>
      <c r="L82" s="58"/>
      <c r="M82" s="59">
        <f t="shared" si="2"/>
        <v>5</v>
      </c>
      <c r="N82" s="60">
        <f t="shared" si="3"/>
        <v>0</v>
      </c>
      <c r="O82" s="61" t="s">
        <v>116</v>
      </c>
    </row>
    <row r="83" spans="1:15" x14ac:dyDescent="0.25">
      <c r="A83" s="68">
        <v>77</v>
      </c>
      <c r="B83" s="4">
        <v>1</v>
      </c>
      <c r="C83" s="4" t="s">
        <v>305</v>
      </c>
      <c r="D83" s="4" t="s">
        <v>306</v>
      </c>
      <c r="E83" s="4" t="s">
        <v>307</v>
      </c>
      <c r="F83" s="4"/>
      <c r="G83" s="4"/>
      <c r="H83" s="4" t="s">
        <v>308</v>
      </c>
      <c r="I83" s="4" t="s">
        <v>306</v>
      </c>
      <c r="J83" s="4"/>
      <c r="K83" s="57"/>
      <c r="L83" s="58">
        <v>1</v>
      </c>
      <c r="M83" s="59">
        <f t="shared" si="2"/>
        <v>6</v>
      </c>
      <c r="N83" s="60">
        <f t="shared" si="3"/>
        <v>0</v>
      </c>
      <c r="O83" s="61" t="s">
        <v>116</v>
      </c>
    </row>
    <row r="84" spans="1:15" ht="30" x14ac:dyDescent="0.25">
      <c r="A84" s="68">
        <v>78</v>
      </c>
      <c r="B84" s="4">
        <v>5</v>
      </c>
      <c r="C84" s="4" t="s">
        <v>309</v>
      </c>
      <c r="D84" s="4" t="s">
        <v>559</v>
      </c>
      <c r="E84" s="4" t="s">
        <v>310</v>
      </c>
      <c r="F84" s="4"/>
      <c r="G84" s="4"/>
      <c r="H84" s="4" t="s">
        <v>311</v>
      </c>
      <c r="I84" s="4" t="s">
        <v>559</v>
      </c>
      <c r="J84" s="4"/>
      <c r="K84" s="57"/>
      <c r="L84" s="58"/>
      <c r="M84" s="59">
        <f t="shared" si="2"/>
        <v>25</v>
      </c>
      <c r="N84" s="60">
        <f t="shared" si="3"/>
        <v>0</v>
      </c>
      <c r="O84" s="61" t="s">
        <v>273</v>
      </c>
    </row>
    <row r="85" spans="1:15" x14ac:dyDescent="0.25">
      <c r="A85" s="68">
        <v>79</v>
      </c>
      <c r="B85" s="4">
        <v>1</v>
      </c>
      <c r="C85" s="4" t="s">
        <v>312</v>
      </c>
      <c r="D85" s="4" t="s">
        <v>313</v>
      </c>
      <c r="E85" s="4" t="s">
        <v>314</v>
      </c>
      <c r="F85" s="4"/>
      <c r="G85" s="4"/>
      <c r="H85" s="4" t="s">
        <v>120</v>
      </c>
      <c r="I85" s="4" t="s">
        <v>313</v>
      </c>
      <c r="J85" s="4"/>
      <c r="K85" s="57"/>
      <c r="L85" s="58"/>
      <c r="M85" s="59">
        <f t="shared" si="2"/>
        <v>5</v>
      </c>
      <c r="N85" s="60">
        <f t="shared" si="3"/>
        <v>0</v>
      </c>
      <c r="O85" s="61" t="s">
        <v>116</v>
      </c>
    </row>
    <row r="86" spans="1:15" x14ac:dyDescent="0.25">
      <c r="A86" s="68">
        <v>80</v>
      </c>
      <c r="B86" s="4">
        <v>1</v>
      </c>
      <c r="C86" s="4" t="s">
        <v>315</v>
      </c>
      <c r="D86" s="4" t="s">
        <v>316</v>
      </c>
      <c r="E86" s="4" t="s">
        <v>317</v>
      </c>
      <c r="F86" s="4"/>
      <c r="G86" s="4"/>
      <c r="H86" s="4" t="s">
        <v>120</v>
      </c>
      <c r="I86" s="4" t="s">
        <v>316</v>
      </c>
      <c r="J86" s="4"/>
      <c r="K86" s="57"/>
      <c r="L86" s="58"/>
      <c r="M86" s="59">
        <f t="shared" si="2"/>
        <v>5</v>
      </c>
      <c r="N86" s="60">
        <f t="shared" si="3"/>
        <v>0</v>
      </c>
      <c r="O86" s="61" t="s">
        <v>230</v>
      </c>
    </row>
    <row r="87" spans="1:15" ht="45" x14ac:dyDescent="0.25">
      <c r="A87" s="68">
        <v>81</v>
      </c>
      <c r="B87" s="4">
        <v>1</v>
      </c>
      <c r="C87" s="4" t="s">
        <v>318</v>
      </c>
      <c r="D87" s="4" t="s">
        <v>319</v>
      </c>
      <c r="E87" s="4" t="s">
        <v>560</v>
      </c>
      <c r="F87" s="4"/>
      <c r="G87" s="4"/>
      <c r="H87" s="4" t="s">
        <v>320</v>
      </c>
      <c r="I87" s="4" t="s">
        <v>319</v>
      </c>
      <c r="J87" s="4"/>
      <c r="K87" s="57"/>
      <c r="L87" s="58"/>
      <c r="M87" s="59">
        <f t="shared" si="2"/>
        <v>5</v>
      </c>
      <c r="N87" s="60">
        <f t="shared" si="3"/>
        <v>0</v>
      </c>
      <c r="O87" s="61" t="s">
        <v>116</v>
      </c>
    </row>
    <row r="88" spans="1:15" x14ac:dyDescent="0.25">
      <c r="A88" s="68">
        <v>82</v>
      </c>
      <c r="B88" s="4">
        <v>1</v>
      </c>
      <c r="C88" s="4" t="s">
        <v>321</v>
      </c>
      <c r="D88" s="4" t="s">
        <v>322</v>
      </c>
      <c r="E88" s="4" t="s">
        <v>323</v>
      </c>
      <c r="F88" s="4"/>
      <c r="G88" s="4"/>
      <c r="H88" s="4" t="s">
        <v>120</v>
      </c>
      <c r="I88" s="4" t="s">
        <v>322</v>
      </c>
      <c r="J88" s="4" t="s">
        <v>324</v>
      </c>
      <c r="K88" s="57"/>
      <c r="L88" s="58"/>
      <c r="M88" s="59">
        <f t="shared" si="2"/>
        <v>5</v>
      </c>
      <c r="N88" s="60">
        <f t="shared" si="3"/>
        <v>0</v>
      </c>
      <c r="O88" s="61" t="s">
        <v>116</v>
      </c>
    </row>
    <row r="89" spans="1:15" x14ac:dyDescent="0.25">
      <c r="A89" s="68">
        <v>83</v>
      </c>
      <c r="B89" s="4">
        <v>3</v>
      </c>
      <c r="C89" s="4" t="s">
        <v>325</v>
      </c>
      <c r="D89" s="4" t="s">
        <v>322</v>
      </c>
      <c r="E89" s="4" t="s">
        <v>323</v>
      </c>
      <c r="F89" s="4"/>
      <c r="G89" s="4"/>
      <c r="H89" s="4" t="s">
        <v>120</v>
      </c>
      <c r="I89" s="4" t="s">
        <v>322</v>
      </c>
      <c r="J89" s="4" t="s">
        <v>326</v>
      </c>
      <c r="K89" s="57"/>
      <c r="L89" s="58"/>
      <c r="M89" s="59">
        <f t="shared" si="2"/>
        <v>15</v>
      </c>
      <c r="N89" s="60">
        <f t="shared" si="3"/>
        <v>0</v>
      </c>
      <c r="O89" s="61" t="s">
        <v>116</v>
      </c>
    </row>
    <row r="90" spans="1:15" ht="30" x14ac:dyDescent="0.25">
      <c r="A90" s="68">
        <v>84</v>
      </c>
      <c r="B90" s="4">
        <v>6</v>
      </c>
      <c r="C90" s="4" t="s">
        <v>561</v>
      </c>
      <c r="D90" s="4" t="s">
        <v>322</v>
      </c>
      <c r="E90" s="4" t="s">
        <v>323</v>
      </c>
      <c r="F90" s="4"/>
      <c r="G90" s="4"/>
      <c r="H90" s="4" t="s">
        <v>120</v>
      </c>
      <c r="I90" s="4" t="s">
        <v>322</v>
      </c>
      <c r="J90" s="4" t="s">
        <v>327</v>
      </c>
      <c r="K90" s="57"/>
      <c r="L90" s="58"/>
      <c r="M90" s="59">
        <f t="shared" si="2"/>
        <v>30</v>
      </c>
      <c r="N90" s="60">
        <f t="shared" si="3"/>
        <v>0</v>
      </c>
      <c r="O90" s="61" t="s">
        <v>116</v>
      </c>
    </row>
    <row r="91" spans="1:15" x14ac:dyDescent="0.25">
      <c r="A91" s="68">
        <v>85</v>
      </c>
      <c r="B91" s="4">
        <v>2</v>
      </c>
      <c r="C91" s="4" t="s">
        <v>328</v>
      </c>
      <c r="D91" s="4" t="s">
        <v>322</v>
      </c>
      <c r="E91" s="4" t="s">
        <v>323</v>
      </c>
      <c r="F91" s="4"/>
      <c r="G91" s="4"/>
      <c r="H91" s="4" t="s">
        <v>120</v>
      </c>
      <c r="I91" s="4" t="s">
        <v>322</v>
      </c>
      <c r="J91" s="4" t="s">
        <v>329</v>
      </c>
      <c r="K91" s="57"/>
      <c r="L91" s="58"/>
      <c r="M91" s="59">
        <f t="shared" si="2"/>
        <v>10</v>
      </c>
      <c r="N91" s="60">
        <f t="shared" si="3"/>
        <v>0</v>
      </c>
      <c r="O91" s="61" t="s">
        <v>116</v>
      </c>
    </row>
    <row r="92" spans="1:15" x14ac:dyDescent="0.25">
      <c r="A92" s="68">
        <v>86</v>
      </c>
      <c r="B92" s="4">
        <v>1</v>
      </c>
      <c r="C92" s="4" t="s">
        <v>330</v>
      </c>
      <c r="D92" s="4" t="s">
        <v>322</v>
      </c>
      <c r="E92" s="4" t="s">
        <v>323</v>
      </c>
      <c r="F92" s="4"/>
      <c r="G92" s="4"/>
      <c r="H92" s="4" t="s">
        <v>120</v>
      </c>
      <c r="I92" s="4" t="s">
        <v>322</v>
      </c>
      <c r="J92" s="4" t="s">
        <v>331</v>
      </c>
      <c r="K92" s="57"/>
      <c r="L92" s="58"/>
      <c r="M92" s="59">
        <f t="shared" si="2"/>
        <v>5</v>
      </c>
      <c r="N92" s="60">
        <f t="shared" si="3"/>
        <v>0</v>
      </c>
      <c r="O92" s="61" t="s">
        <v>116</v>
      </c>
    </row>
    <row r="93" spans="1:15" x14ac:dyDescent="0.25">
      <c r="A93" s="68">
        <v>87</v>
      </c>
      <c r="B93" s="4">
        <v>2</v>
      </c>
      <c r="C93" s="4" t="s">
        <v>332</v>
      </c>
      <c r="D93" s="4" t="s">
        <v>333</v>
      </c>
      <c r="E93" s="4" t="s">
        <v>334</v>
      </c>
      <c r="F93" s="4"/>
      <c r="G93" s="4"/>
      <c r="H93" s="4" t="s">
        <v>120</v>
      </c>
      <c r="I93" s="4" t="s">
        <v>333</v>
      </c>
      <c r="J93" s="4"/>
      <c r="K93" s="57"/>
      <c r="L93" s="58"/>
      <c r="M93" s="59">
        <f t="shared" si="2"/>
        <v>10</v>
      </c>
      <c r="N93" s="60">
        <f t="shared" si="3"/>
        <v>0</v>
      </c>
      <c r="O93" s="61" t="s">
        <v>116</v>
      </c>
    </row>
    <row r="94" spans="1:15" x14ac:dyDescent="0.25">
      <c r="A94" s="68">
        <v>88</v>
      </c>
      <c r="B94" s="4">
        <v>1</v>
      </c>
      <c r="C94" s="4" t="s">
        <v>562</v>
      </c>
      <c r="D94" s="4" t="s">
        <v>322</v>
      </c>
      <c r="E94" s="4" t="s">
        <v>323</v>
      </c>
      <c r="F94" s="4"/>
      <c r="G94" s="4"/>
      <c r="H94" s="4" t="s">
        <v>120</v>
      </c>
      <c r="I94" s="4" t="s">
        <v>322</v>
      </c>
      <c r="J94" s="4" t="s">
        <v>563</v>
      </c>
      <c r="K94" s="57"/>
      <c r="L94" s="58"/>
      <c r="M94" s="59">
        <f t="shared" si="2"/>
        <v>5</v>
      </c>
      <c r="N94" s="60">
        <f t="shared" si="3"/>
        <v>0</v>
      </c>
      <c r="O94" s="61" t="s">
        <v>230</v>
      </c>
    </row>
    <row r="95" spans="1:15" x14ac:dyDescent="0.25">
      <c r="A95" s="68">
        <v>89</v>
      </c>
      <c r="B95" s="4">
        <v>1</v>
      </c>
      <c r="C95" s="4" t="s">
        <v>335</v>
      </c>
      <c r="D95" s="4" t="s">
        <v>336</v>
      </c>
      <c r="E95" s="4" t="s">
        <v>337</v>
      </c>
      <c r="F95" s="4"/>
      <c r="G95" s="4"/>
      <c r="H95" s="4" t="s">
        <v>120</v>
      </c>
      <c r="I95" s="4" t="s">
        <v>336</v>
      </c>
      <c r="J95" s="4"/>
      <c r="K95" s="57"/>
      <c r="L95" s="58"/>
      <c r="M95" s="59">
        <f t="shared" si="2"/>
        <v>5</v>
      </c>
      <c r="N95" s="60">
        <f t="shared" si="3"/>
        <v>0</v>
      </c>
      <c r="O95" s="61" t="s">
        <v>230</v>
      </c>
    </row>
    <row r="96" spans="1:15" x14ac:dyDescent="0.25">
      <c r="A96" s="68">
        <v>90</v>
      </c>
      <c r="B96" s="4">
        <v>1</v>
      </c>
      <c r="C96" s="4" t="s">
        <v>338</v>
      </c>
      <c r="D96" s="4" t="s">
        <v>339</v>
      </c>
      <c r="E96" s="4" t="s">
        <v>340</v>
      </c>
      <c r="F96" s="4"/>
      <c r="G96" s="4"/>
      <c r="H96" s="4" t="s">
        <v>341</v>
      </c>
      <c r="I96" s="4" t="s">
        <v>339</v>
      </c>
      <c r="J96" s="4"/>
      <c r="K96" s="57"/>
      <c r="L96" s="58"/>
      <c r="M96" s="59">
        <f t="shared" si="2"/>
        <v>5</v>
      </c>
      <c r="N96" s="60">
        <f t="shared" si="3"/>
        <v>0</v>
      </c>
      <c r="O96" s="61" t="s">
        <v>116</v>
      </c>
    </row>
    <row r="97" spans="1:15" x14ac:dyDescent="0.25">
      <c r="A97" s="68">
        <v>91</v>
      </c>
      <c r="B97" s="4">
        <v>1</v>
      </c>
      <c r="C97" s="4" t="s">
        <v>342</v>
      </c>
      <c r="D97" s="4" t="s">
        <v>564</v>
      </c>
      <c r="E97" s="4" t="s">
        <v>344</v>
      </c>
      <c r="F97" s="4"/>
      <c r="G97" s="4"/>
      <c r="H97" s="4" t="s">
        <v>345</v>
      </c>
      <c r="I97" s="4" t="s">
        <v>343</v>
      </c>
      <c r="J97" s="4"/>
      <c r="K97" s="57"/>
      <c r="L97" s="58"/>
      <c r="M97" s="59">
        <f t="shared" si="2"/>
        <v>5</v>
      </c>
      <c r="N97" s="60">
        <f t="shared" si="3"/>
        <v>0</v>
      </c>
      <c r="O97" s="61" t="s">
        <v>116</v>
      </c>
    </row>
    <row r="98" spans="1:15" ht="30" x14ac:dyDescent="0.25">
      <c r="A98" s="68">
        <v>92</v>
      </c>
      <c r="B98" s="4">
        <v>2</v>
      </c>
      <c r="C98" s="4" t="s">
        <v>346</v>
      </c>
      <c r="D98" s="4" t="s">
        <v>347</v>
      </c>
      <c r="E98" s="4" t="s">
        <v>348</v>
      </c>
      <c r="F98" s="4"/>
      <c r="G98" s="4"/>
      <c r="H98" s="4" t="s">
        <v>120</v>
      </c>
      <c r="I98" s="4" t="s">
        <v>347</v>
      </c>
      <c r="J98" s="4"/>
      <c r="K98" s="57"/>
      <c r="L98" s="58"/>
      <c r="M98" s="59">
        <f t="shared" si="2"/>
        <v>10</v>
      </c>
      <c r="N98" s="60">
        <f t="shared" si="3"/>
        <v>0</v>
      </c>
      <c r="O98" s="61" t="s">
        <v>116</v>
      </c>
    </row>
    <row r="99" spans="1:15" x14ac:dyDescent="0.25">
      <c r="A99" s="68">
        <v>93</v>
      </c>
      <c r="B99" s="4">
        <v>2</v>
      </c>
      <c r="C99" s="4" t="s">
        <v>349</v>
      </c>
      <c r="D99" s="4" t="s">
        <v>44</v>
      </c>
      <c r="E99" s="4" t="s">
        <v>350</v>
      </c>
      <c r="F99" s="4"/>
      <c r="G99" s="4"/>
      <c r="H99" s="4" t="s">
        <v>46</v>
      </c>
      <c r="I99" s="4" t="s">
        <v>44</v>
      </c>
      <c r="J99" s="4"/>
      <c r="K99" s="57"/>
      <c r="L99" s="58"/>
      <c r="M99" s="59">
        <f t="shared" si="2"/>
        <v>10</v>
      </c>
      <c r="N99" s="60">
        <f t="shared" si="3"/>
        <v>0</v>
      </c>
      <c r="O99" s="61" t="s">
        <v>273</v>
      </c>
    </row>
    <row r="100" spans="1:15" x14ac:dyDescent="0.25">
      <c r="A100" s="68">
        <v>94</v>
      </c>
      <c r="B100" s="4">
        <v>1</v>
      </c>
      <c r="C100" s="4" t="s">
        <v>351</v>
      </c>
      <c r="D100" s="4" t="s">
        <v>352</v>
      </c>
      <c r="E100" s="4" t="s">
        <v>353</v>
      </c>
      <c r="F100" s="4"/>
      <c r="G100" s="4"/>
      <c r="H100" s="4" t="s">
        <v>120</v>
      </c>
      <c r="I100" s="4" t="s">
        <v>352</v>
      </c>
      <c r="J100" s="4"/>
      <c r="K100" s="57"/>
      <c r="L100" s="58"/>
      <c r="M100" s="59">
        <f t="shared" si="2"/>
        <v>5</v>
      </c>
      <c r="N100" s="60">
        <f t="shared" si="3"/>
        <v>0</v>
      </c>
      <c r="O100" s="61" t="s">
        <v>116</v>
      </c>
    </row>
    <row r="101" spans="1:15" x14ac:dyDescent="0.25">
      <c r="A101" s="68">
        <v>95</v>
      </c>
      <c r="B101" s="4">
        <v>1</v>
      </c>
      <c r="C101" s="4" t="s">
        <v>354</v>
      </c>
      <c r="D101" s="4" t="s">
        <v>355</v>
      </c>
      <c r="E101" s="4" t="s">
        <v>355</v>
      </c>
      <c r="F101" s="4"/>
      <c r="G101" s="4"/>
      <c r="H101" s="4"/>
      <c r="I101" s="4"/>
      <c r="J101" s="4"/>
      <c r="K101" s="57"/>
      <c r="L101" s="58"/>
      <c r="M101" s="59">
        <f t="shared" si="2"/>
        <v>5</v>
      </c>
      <c r="N101" s="60">
        <f t="shared" si="3"/>
        <v>0</v>
      </c>
      <c r="O101" s="61" t="s">
        <v>230</v>
      </c>
    </row>
    <row r="102" spans="1:15" x14ac:dyDescent="0.25">
      <c r="A102" s="68">
        <v>96</v>
      </c>
      <c r="B102" s="4">
        <v>1</v>
      </c>
      <c r="C102" s="4" t="s">
        <v>356</v>
      </c>
      <c r="D102" s="4" t="s">
        <v>357</v>
      </c>
      <c r="E102" s="4" t="s">
        <v>358</v>
      </c>
      <c r="F102" s="4"/>
      <c r="G102" s="4"/>
      <c r="H102" s="4" t="s">
        <v>359</v>
      </c>
      <c r="I102" s="4" t="s">
        <v>357</v>
      </c>
      <c r="J102" s="4"/>
      <c r="K102" s="57"/>
      <c r="L102" s="58"/>
      <c r="M102" s="59">
        <f t="shared" si="2"/>
        <v>5</v>
      </c>
      <c r="N102" s="60">
        <f t="shared" si="3"/>
        <v>0</v>
      </c>
      <c r="O102" s="61" t="s">
        <v>230</v>
      </c>
    </row>
    <row r="103" spans="1:15" ht="30" x14ac:dyDescent="0.25">
      <c r="A103" s="68">
        <v>97</v>
      </c>
      <c r="B103" s="4">
        <v>1</v>
      </c>
      <c r="C103" s="4" t="s">
        <v>360</v>
      </c>
      <c r="D103" s="4" t="s">
        <v>361</v>
      </c>
      <c r="E103" s="4" t="s">
        <v>362</v>
      </c>
      <c r="F103" s="4"/>
      <c r="G103" s="4"/>
      <c r="H103" s="4" t="s">
        <v>363</v>
      </c>
      <c r="I103" s="4" t="s">
        <v>364</v>
      </c>
      <c r="J103" s="4"/>
      <c r="K103" s="57"/>
      <c r="L103" s="58"/>
      <c r="M103" s="59">
        <f t="shared" si="2"/>
        <v>5</v>
      </c>
      <c r="N103" s="60">
        <f t="shared" si="3"/>
        <v>0</v>
      </c>
      <c r="O103" s="61" t="s">
        <v>230</v>
      </c>
    </row>
    <row r="104" spans="1:15" x14ac:dyDescent="0.25">
      <c r="A104" s="68">
        <v>98</v>
      </c>
      <c r="B104" s="4">
        <v>1</v>
      </c>
      <c r="C104" s="4" t="s">
        <v>365</v>
      </c>
      <c r="D104" s="4" t="s">
        <v>366</v>
      </c>
      <c r="E104" s="4" t="s">
        <v>367</v>
      </c>
      <c r="F104" s="4"/>
      <c r="G104" s="4"/>
      <c r="H104" s="4" t="s">
        <v>229</v>
      </c>
      <c r="I104" s="4"/>
      <c r="J104" s="4"/>
      <c r="K104" s="57"/>
      <c r="L104" s="58"/>
      <c r="M104" s="59">
        <f t="shared" si="2"/>
        <v>5</v>
      </c>
      <c r="N104" s="60">
        <f t="shared" si="3"/>
        <v>0</v>
      </c>
      <c r="O104" s="61" t="s">
        <v>230</v>
      </c>
    </row>
    <row r="105" spans="1:15" x14ac:dyDescent="0.25">
      <c r="A105" s="68">
        <v>99</v>
      </c>
      <c r="B105" s="4">
        <v>2</v>
      </c>
      <c r="C105" s="4" t="s">
        <v>565</v>
      </c>
      <c r="D105" s="4" t="s">
        <v>566</v>
      </c>
      <c r="E105" s="4" t="s">
        <v>367</v>
      </c>
      <c r="F105" s="4"/>
      <c r="G105" s="4"/>
      <c r="H105" s="4" t="s">
        <v>229</v>
      </c>
      <c r="I105" s="4" t="s">
        <v>366</v>
      </c>
      <c r="J105" s="4"/>
      <c r="K105" s="57"/>
      <c r="L105" s="58"/>
      <c r="M105" s="59">
        <f t="shared" si="2"/>
        <v>10</v>
      </c>
      <c r="N105" s="60">
        <f t="shared" si="3"/>
        <v>0</v>
      </c>
      <c r="O105" s="61" t="s">
        <v>230</v>
      </c>
    </row>
    <row r="106" spans="1:15" ht="30" x14ac:dyDescent="0.25">
      <c r="A106" s="68">
        <v>100</v>
      </c>
      <c r="B106" s="4">
        <v>1</v>
      </c>
      <c r="C106" s="4" t="s">
        <v>368</v>
      </c>
      <c r="D106" s="4" t="s">
        <v>369</v>
      </c>
      <c r="E106" s="4" t="s">
        <v>370</v>
      </c>
      <c r="F106" s="4"/>
      <c r="G106" s="4"/>
      <c r="H106" s="4" t="s">
        <v>371</v>
      </c>
      <c r="I106" s="4" t="s">
        <v>369</v>
      </c>
      <c r="J106" s="4"/>
      <c r="K106" s="57"/>
      <c r="L106" s="58"/>
      <c r="M106" s="59">
        <f t="shared" si="2"/>
        <v>5</v>
      </c>
      <c r="N106" s="60">
        <f t="shared" si="3"/>
        <v>0</v>
      </c>
      <c r="O106" s="61" t="s">
        <v>230</v>
      </c>
    </row>
    <row r="107" spans="1:15" x14ac:dyDescent="0.25">
      <c r="A107" s="68">
        <v>101</v>
      </c>
      <c r="B107" s="4">
        <v>1</v>
      </c>
      <c r="C107" s="4" t="s">
        <v>372</v>
      </c>
      <c r="D107" s="4" t="s">
        <v>373</v>
      </c>
      <c r="E107" s="4" t="s">
        <v>374</v>
      </c>
      <c r="F107" s="4"/>
      <c r="G107" s="4"/>
      <c r="H107" s="4" t="s">
        <v>375</v>
      </c>
      <c r="I107" s="4" t="s">
        <v>373</v>
      </c>
      <c r="J107" s="4"/>
      <c r="K107" s="57"/>
      <c r="L107" s="58">
        <v>1</v>
      </c>
      <c r="M107" s="59">
        <f t="shared" si="2"/>
        <v>6</v>
      </c>
      <c r="N107" s="60">
        <f t="shared" si="3"/>
        <v>0</v>
      </c>
      <c r="O107" s="61" t="s">
        <v>230</v>
      </c>
    </row>
    <row r="108" spans="1:15" x14ac:dyDescent="0.25">
      <c r="A108" s="68">
        <v>102</v>
      </c>
      <c r="B108" s="4">
        <v>1</v>
      </c>
      <c r="C108" s="4" t="s">
        <v>376</v>
      </c>
      <c r="D108" s="4" t="s">
        <v>377</v>
      </c>
      <c r="E108" s="4" t="s">
        <v>378</v>
      </c>
      <c r="F108" s="4"/>
      <c r="G108" s="4"/>
      <c r="H108" s="4" t="s">
        <v>379</v>
      </c>
      <c r="I108" s="4" t="s">
        <v>377</v>
      </c>
      <c r="J108" s="4"/>
      <c r="K108" s="57"/>
      <c r="L108" s="58">
        <v>1</v>
      </c>
      <c r="M108" s="59">
        <f t="shared" si="2"/>
        <v>6</v>
      </c>
      <c r="N108" s="60">
        <f t="shared" si="3"/>
        <v>0</v>
      </c>
      <c r="O108" s="61" t="s">
        <v>230</v>
      </c>
    </row>
    <row r="109" spans="1:15" x14ac:dyDescent="0.25">
      <c r="A109" s="68">
        <v>103</v>
      </c>
      <c r="B109" s="4">
        <v>1</v>
      </c>
      <c r="C109" s="4" t="s">
        <v>380</v>
      </c>
      <c r="D109" s="4" t="s">
        <v>381</v>
      </c>
      <c r="E109" s="4" t="s">
        <v>382</v>
      </c>
      <c r="F109" s="4"/>
      <c r="G109" s="4"/>
      <c r="H109" s="4" t="s">
        <v>383</v>
      </c>
      <c r="I109" s="4" t="s">
        <v>381</v>
      </c>
      <c r="J109" s="4"/>
      <c r="K109" s="57"/>
      <c r="L109" s="58"/>
      <c r="M109" s="59">
        <f t="shared" si="2"/>
        <v>5</v>
      </c>
      <c r="N109" s="60">
        <f t="shared" si="3"/>
        <v>0</v>
      </c>
      <c r="O109" s="61" t="s">
        <v>230</v>
      </c>
    </row>
    <row r="110" spans="1:15" ht="45" x14ac:dyDescent="0.25">
      <c r="A110" s="68">
        <v>104</v>
      </c>
      <c r="B110" s="4">
        <v>1</v>
      </c>
      <c r="C110" s="4" t="s">
        <v>384</v>
      </c>
      <c r="D110" s="4" t="s">
        <v>385</v>
      </c>
      <c r="E110" s="4" t="s">
        <v>386</v>
      </c>
      <c r="F110" s="4"/>
      <c r="G110" s="4"/>
      <c r="H110" s="4" t="s">
        <v>387</v>
      </c>
      <c r="I110" s="4" t="s">
        <v>385</v>
      </c>
      <c r="J110" s="4"/>
      <c r="K110" s="57"/>
      <c r="L110" s="58"/>
      <c r="M110" s="59">
        <f t="shared" si="2"/>
        <v>5</v>
      </c>
      <c r="N110" s="60">
        <f t="shared" si="3"/>
        <v>0</v>
      </c>
      <c r="O110" s="61" t="s">
        <v>230</v>
      </c>
    </row>
    <row r="111" spans="1:15" ht="45" x14ac:dyDescent="0.25">
      <c r="A111" s="68">
        <v>105</v>
      </c>
      <c r="B111" s="4">
        <v>1</v>
      </c>
      <c r="C111" s="4" t="s">
        <v>388</v>
      </c>
      <c r="D111" s="4" t="s">
        <v>389</v>
      </c>
      <c r="E111" s="4" t="s">
        <v>390</v>
      </c>
      <c r="F111" s="4"/>
      <c r="G111" s="4"/>
      <c r="H111" s="4" t="s">
        <v>391</v>
      </c>
      <c r="I111" s="4"/>
      <c r="J111" s="4"/>
      <c r="K111" s="57"/>
      <c r="L111" s="58"/>
      <c r="M111" s="59">
        <f t="shared" si="2"/>
        <v>5</v>
      </c>
      <c r="N111" s="60">
        <f t="shared" si="3"/>
        <v>0</v>
      </c>
      <c r="O111" s="61" t="s">
        <v>230</v>
      </c>
    </row>
    <row r="112" spans="1:15" ht="30" x14ac:dyDescent="0.25">
      <c r="A112" s="68">
        <v>106</v>
      </c>
      <c r="B112" s="4">
        <v>1</v>
      </c>
      <c r="C112" s="4" t="s">
        <v>392</v>
      </c>
      <c r="D112" s="4" t="s">
        <v>393</v>
      </c>
      <c r="E112" s="4" t="s">
        <v>394</v>
      </c>
      <c r="F112" s="4"/>
      <c r="G112" s="4"/>
      <c r="H112" s="4" t="s">
        <v>320</v>
      </c>
      <c r="I112" s="4" t="s">
        <v>319</v>
      </c>
      <c r="J112" s="4"/>
      <c r="K112" s="57"/>
      <c r="L112" s="58"/>
      <c r="M112" s="59">
        <f t="shared" si="2"/>
        <v>5</v>
      </c>
      <c r="N112" s="60">
        <f t="shared" si="3"/>
        <v>0</v>
      </c>
      <c r="O112" s="61" t="s">
        <v>230</v>
      </c>
    </row>
    <row r="113" spans="1:15" x14ac:dyDescent="0.25">
      <c r="A113" s="68">
        <v>107</v>
      </c>
      <c r="B113" s="4">
        <v>1</v>
      </c>
      <c r="C113" s="4" t="s">
        <v>395</v>
      </c>
      <c r="D113" s="4" t="s">
        <v>396</v>
      </c>
      <c r="E113" s="4" t="s">
        <v>397</v>
      </c>
      <c r="F113" s="4"/>
      <c r="G113" s="4"/>
      <c r="H113" s="4" t="s">
        <v>398</v>
      </c>
      <c r="I113" s="4" t="s">
        <v>396</v>
      </c>
      <c r="J113" s="4"/>
      <c r="K113" s="57"/>
      <c r="L113" s="58"/>
      <c r="M113" s="59">
        <f t="shared" si="2"/>
        <v>5</v>
      </c>
      <c r="N113" s="60">
        <f t="shared" si="3"/>
        <v>0</v>
      </c>
      <c r="O113" s="61" t="s">
        <v>230</v>
      </c>
    </row>
    <row r="114" spans="1:15" ht="45" x14ac:dyDescent="0.25">
      <c r="A114" s="68">
        <v>108</v>
      </c>
      <c r="B114" s="4">
        <v>1</v>
      </c>
      <c r="C114" s="4" t="s">
        <v>399</v>
      </c>
      <c r="D114" s="4" t="s">
        <v>400</v>
      </c>
      <c r="E114" s="4" t="s">
        <v>567</v>
      </c>
      <c r="F114" s="4"/>
      <c r="G114" s="4"/>
      <c r="H114" s="4"/>
      <c r="I114" s="4"/>
      <c r="J114" s="4"/>
      <c r="K114" s="57"/>
      <c r="L114" s="58"/>
      <c r="M114" s="59">
        <f t="shared" si="2"/>
        <v>5</v>
      </c>
      <c r="N114" s="60">
        <f t="shared" si="3"/>
        <v>0</v>
      </c>
      <c r="O114" s="61" t="s">
        <v>253</v>
      </c>
    </row>
    <row r="115" spans="1:15" ht="15.75" thickBot="1" x14ac:dyDescent="0.3">
      <c r="A115" s="70">
        <v>109</v>
      </c>
      <c r="B115" s="10">
        <v>1</v>
      </c>
      <c r="C115" s="10" t="s">
        <v>401</v>
      </c>
      <c r="D115" s="10" t="s">
        <v>402</v>
      </c>
      <c r="E115" s="10" t="s">
        <v>403</v>
      </c>
      <c r="F115" s="10"/>
      <c r="G115" s="10"/>
      <c r="H115" s="10"/>
      <c r="I115" s="10"/>
      <c r="J115" s="10"/>
      <c r="K115" s="71"/>
      <c r="L115" s="62"/>
      <c r="M115" s="69"/>
      <c r="N115" s="71"/>
      <c r="O115" s="67"/>
    </row>
  </sheetData>
  <mergeCells count="3">
    <mergeCell ref="A5:B5"/>
    <mergeCell ref="A1:O1"/>
    <mergeCell ref="B2:F2"/>
  </mergeCells>
  <pageMargins left="0.7" right="0.7" top="0.75" bottom="0.75" header="0.3" footer="0.3"/>
  <pageSetup paperSize="17" scale="48" fitToHeight="0" orientation="landscape" r:id="rId1"/>
  <rowBreaks count="1" manualBreakCount="1">
    <brk id="72" max="2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0"/>
  <sheetViews>
    <sheetView workbookViewId="0">
      <selection activeCell="I9" sqref="I9"/>
    </sheetView>
  </sheetViews>
  <sheetFormatPr defaultRowHeight="15" x14ac:dyDescent="0.25"/>
  <cols>
    <col min="1" max="1" width="40" customWidth="1"/>
    <col min="2" max="2" width="10.5703125" style="64" customWidth="1"/>
    <col min="3" max="3" width="19.140625" style="174" customWidth="1"/>
    <col min="4" max="4" width="20.28515625" customWidth="1"/>
    <col min="5" max="5" width="15.42578125" style="63" customWidth="1"/>
  </cols>
  <sheetData>
    <row r="1" spans="1:8" x14ac:dyDescent="0.25">
      <c r="A1" t="s">
        <v>816</v>
      </c>
    </row>
    <row r="2" spans="1:8" s="1" customFormat="1" ht="45" x14ac:dyDescent="0.25">
      <c r="A2" s="1" t="s">
        <v>817</v>
      </c>
      <c r="B2" s="1" t="s">
        <v>819</v>
      </c>
      <c r="C2" s="176" t="s">
        <v>820</v>
      </c>
      <c r="D2" s="1" t="s">
        <v>407</v>
      </c>
      <c r="E2" s="177" t="s">
        <v>818</v>
      </c>
      <c r="F2" s="1" t="s">
        <v>833</v>
      </c>
      <c r="G2" s="1" t="s">
        <v>834</v>
      </c>
    </row>
    <row r="3" spans="1:8" x14ac:dyDescent="0.25">
      <c r="A3" t="s">
        <v>821</v>
      </c>
      <c r="B3" s="173">
        <v>43070</v>
      </c>
      <c r="C3" s="174">
        <v>1711543</v>
      </c>
      <c r="D3" t="s">
        <v>822</v>
      </c>
      <c r="E3" s="63">
        <v>443.66</v>
      </c>
      <c r="F3">
        <v>3</v>
      </c>
      <c r="G3" s="63">
        <f>E3*F3</f>
        <v>1330.98</v>
      </c>
    </row>
    <row r="4" spans="1:8" x14ac:dyDescent="0.25">
      <c r="A4" t="s">
        <v>832</v>
      </c>
      <c r="B4" s="173">
        <v>43089</v>
      </c>
      <c r="C4" s="174" t="s">
        <v>824</v>
      </c>
      <c r="D4" t="s">
        <v>825</v>
      </c>
      <c r="E4" s="63">
        <v>44.78</v>
      </c>
      <c r="F4">
        <v>3</v>
      </c>
      <c r="G4" s="63">
        <f t="shared" ref="G4:G9" si="0">E4*F4</f>
        <v>134.34</v>
      </c>
    </row>
    <row r="5" spans="1:8" x14ac:dyDescent="0.25">
      <c r="A5" t="s">
        <v>823</v>
      </c>
      <c r="B5" s="173">
        <v>43089</v>
      </c>
      <c r="C5" s="174">
        <v>1711661</v>
      </c>
      <c r="D5" t="s">
        <v>826</v>
      </c>
      <c r="E5" s="63">
        <v>29.33</v>
      </c>
      <c r="F5">
        <v>3</v>
      </c>
      <c r="G5" s="63">
        <f t="shared" si="0"/>
        <v>87.99</v>
      </c>
    </row>
    <row r="6" spans="1:8" s="64" customFormat="1" x14ac:dyDescent="0.25">
      <c r="A6" s="64" t="s">
        <v>830</v>
      </c>
      <c r="B6" s="173"/>
      <c r="C6" s="174"/>
      <c r="E6" s="63">
        <v>76.959999999999994</v>
      </c>
      <c r="F6" s="64">
        <v>2</v>
      </c>
      <c r="G6" s="63">
        <f t="shared" si="0"/>
        <v>153.91999999999999</v>
      </c>
    </row>
    <row r="7" spans="1:8" s="64" customFormat="1" x14ac:dyDescent="0.25">
      <c r="A7" s="64" t="s">
        <v>831</v>
      </c>
      <c r="B7" s="173"/>
      <c r="C7" s="174"/>
      <c r="E7" s="63">
        <v>86.15</v>
      </c>
      <c r="F7" s="64">
        <v>3</v>
      </c>
      <c r="G7" s="63">
        <f t="shared" si="0"/>
        <v>258.45000000000005</v>
      </c>
    </row>
    <row r="8" spans="1:8" x14ac:dyDescent="0.25">
      <c r="A8" t="s">
        <v>829</v>
      </c>
      <c r="E8" s="63">
        <v>50</v>
      </c>
      <c r="F8">
        <v>3</v>
      </c>
      <c r="G8" s="63">
        <f t="shared" si="0"/>
        <v>150</v>
      </c>
    </row>
    <row r="9" spans="1:8" ht="15.75" thickBot="1" x14ac:dyDescent="0.3">
      <c r="A9" t="s">
        <v>827</v>
      </c>
      <c r="E9" s="178">
        <v>606</v>
      </c>
      <c r="F9">
        <v>3</v>
      </c>
      <c r="G9" s="63">
        <f t="shared" si="0"/>
        <v>1818</v>
      </c>
      <c r="H9" t="s">
        <v>835</v>
      </c>
    </row>
    <row r="10" spans="1:8" ht="15.75" thickBot="1" x14ac:dyDescent="0.3">
      <c r="D10" s="174" t="s">
        <v>828</v>
      </c>
      <c r="E10" s="175">
        <f>SUM(E3:E9)</f>
        <v>1336.88</v>
      </c>
      <c r="G10" s="175">
        <f>SUM(G3:G9)</f>
        <v>3933.6800000000003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Electrical</vt:lpstr>
      <vt:lpstr>BatterySystem_Copy</vt:lpstr>
      <vt:lpstr>DeckBox_Copy</vt:lpstr>
      <vt:lpstr>MegaPhaseBOM</vt:lpstr>
      <vt:lpstr>MCElectronicsBOM</vt:lpstr>
      <vt:lpstr>InternalWiring (ARCHIVE)</vt:lpstr>
      <vt:lpstr>AntennaCost</vt:lpstr>
      <vt:lpstr>Electrical!Print_Area</vt:lpstr>
      <vt:lpstr>'InternalWiring (ARCHIVE)'!Print_Area</vt:lpstr>
      <vt:lpstr>Electrical!Print_Titles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Brett Hobson</cp:lastModifiedBy>
  <cp:lastPrinted>2017-12-11T23:16:36Z</cp:lastPrinted>
  <dcterms:created xsi:type="dcterms:W3CDTF">2017-05-03T22:20:04Z</dcterms:created>
  <dcterms:modified xsi:type="dcterms:W3CDTF">2024-01-31T04:48:02Z</dcterms:modified>
</cp:coreProperties>
</file>