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adley/projects/carbon-wg/doc/"/>
    </mc:Choice>
  </mc:AlternateContent>
  <xr:revisionPtr revIDLastSave="0" documentId="13_ncr:1_{15347C31-003D-8D4B-BC58-FAEF0F6B2807}" xr6:coauthVersionLast="36" xr6:coauthVersionMax="36" xr10:uidLastSave="{00000000-0000-0000-0000-000000000000}"/>
  <bookViews>
    <workbookView xWindow="1700" yWindow="10860" windowWidth="28040" windowHeight="17440" xr2:uid="{0973264E-C873-674F-82E1-9F967C6E6EA5}"/>
  </bookViews>
  <sheets>
    <sheet name="Sheet1" sheetId="1" r:id="rId1"/>
  </sheets>
  <definedNames>
    <definedName name="b_bytes">Sheet1!$B$3</definedName>
    <definedName name="cal_bytes">Sheet1!$B$8</definedName>
    <definedName name="MBYTE">Sheet1!$B$11</definedName>
    <definedName name="meas_bytes">Sheet1!$B$7</definedName>
    <definedName name="mo_days">Sheet1!$B$10</definedName>
    <definedName name="r_bytes">Sheet1!$B$2</definedName>
    <definedName name="raw_bytes">Sheet1!$B$1</definedName>
    <definedName name="raw_cal_bytes">Sheet1!$B$6</definedName>
    <definedName name="raw_meas_bytes">Sheet1!$B$5</definedName>
    <definedName name="s_bytes">Sheet1!$B$4</definedName>
    <definedName name="sample_period">Sheet1!$E$9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G7" i="1"/>
  <c r="E7" i="1"/>
  <c r="B5" i="1" s="1"/>
  <c r="B11" i="1"/>
  <c r="B8" i="1"/>
  <c r="B7" i="1"/>
  <c r="C15" i="1"/>
  <c r="D15" i="1" s="1"/>
  <c r="C16" i="1"/>
  <c r="D16" i="1" s="1"/>
  <c r="C17" i="1"/>
  <c r="D17" i="1" s="1"/>
  <c r="C18" i="1"/>
  <c r="D18" i="1" s="1"/>
  <c r="C19" i="1"/>
  <c r="D19" i="1" s="1"/>
  <c r="C14" i="1"/>
  <c r="B15" i="1"/>
  <c r="B16" i="1"/>
  <c r="B17" i="1"/>
  <c r="B18" i="1"/>
  <c r="B19" i="1"/>
  <c r="B14" i="1"/>
  <c r="E19" i="1" l="1"/>
  <c r="F19" i="1" s="1"/>
  <c r="G19" i="1" s="1"/>
  <c r="H19" i="1" s="1"/>
  <c r="E18" i="1"/>
  <c r="F18" i="1" s="1"/>
  <c r="G18" i="1" s="1"/>
  <c r="H18" i="1" s="1"/>
  <c r="E16" i="1"/>
  <c r="F16" i="1" s="1"/>
  <c r="G16" i="1" s="1"/>
  <c r="H16" i="1" s="1"/>
  <c r="E15" i="1"/>
  <c r="F15" i="1" s="1"/>
  <c r="G15" i="1" s="1"/>
  <c r="H15" i="1" s="1"/>
  <c r="E17" i="1"/>
  <c r="F17" i="1" s="1"/>
  <c r="G17" i="1" s="1"/>
  <c r="H17" i="1" s="1"/>
  <c r="I14" i="1"/>
  <c r="J14" i="1" s="1"/>
  <c r="D14" i="1"/>
  <c r="E14" i="1" s="1"/>
  <c r="F14" i="1" s="1"/>
  <c r="G14" i="1" s="1"/>
  <c r="H14" i="1" s="1"/>
  <c r="K19" i="1"/>
  <c r="L19" i="1" s="1"/>
  <c r="K18" i="1"/>
  <c r="L18" i="1" s="1"/>
  <c r="K17" i="1"/>
  <c r="I19" i="1"/>
  <c r="J19" i="1" s="1"/>
  <c r="I17" i="1"/>
  <c r="J17" i="1" s="1"/>
  <c r="I16" i="1"/>
  <c r="J16" i="1" s="1"/>
  <c r="K16" i="1"/>
  <c r="L16" i="1" s="1"/>
  <c r="K15" i="1"/>
  <c r="L15" i="1" s="1"/>
  <c r="I18" i="1"/>
  <c r="J18" i="1" s="1"/>
  <c r="I15" i="1"/>
  <c r="J15" i="1" s="1"/>
  <c r="K14" i="1" l="1"/>
  <c r="L14" i="1" s="1"/>
  <c r="M14" i="1" s="1"/>
  <c r="M16" i="1"/>
  <c r="M19" i="1"/>
  <c r="M18" i="1"/>
  <c r="M15" i="1"/>
  <c r="L17" i="1"/>
  <c r="M17" i="1" s="1"/>
</calcChain>
</file>

<file path=xl/sharedStrings.xml><?xml version="1.0" encoding="utf-8"?>
<sst xmlns="http://schemas.openxmlformats.org/spreadsheetml/2006/main" count="39" uniqueCount="39">
  <si>
    <t>mo_days</t>
  </si>
  <si>
    <t>Period (m)</t>
  </si>
  <si>
    <t>raw MB/m</t>
  </si>
  <si>
    <t>cal_bytes</t>
  </si>
  <si>
    <t>meas_bytes</t>
  </si>
  <si>
    <t>r_bytes</t>
  </si>
  <si>
    <t>b_bytes</t>
  </si>
  <si>
    <t>s_bytes</t>
  </si>
  <si>
    <t>Cycles/h</t>
  </si>
  <si>
    <t>Cal Cycles/d</t>
  </si>
  <si>
    <t>Cycles/d</t>
  </si>
  <si>
    <t>cal_mod</t>
  </si>
  <si>
    <t>1MB</t>
  </si>
  <si>
    <t>meas MB/m</t>
  </si>
  <si>
    <t>cal' MB/m</t>
  </si>
  <si>
    <t>raw MB/d</t>
  </si>
  <si>
    <t>meas MB/d</t>
  </si>
  <si>
    <t>cal MB/d</t>
  </si>
  <si>
    <t>meas+cal MB/m</t>
  </si>
  <si>
    <t>raw_meas_bytes</t>
  </si>
  <si>
    <t>raw_cal_bytes</t>
  </si>
  <si>
    <t>raw_bytes</t>
  </si>
  <si>
    <t>meas_z_rec</t>
  </si>
  <si>
    <t>meas_s_rec</t>
  </si>
  <si>
    <t>meas_a_rec</t>
  </si>
  <si>
    <t>meas_pre_rec</t>
  </si>
  <si>
    <t>meas_post_rec</t>
  </si>
  <si>
    <t>cal_z_pre_rec</t>
  </si>
  <si>
    <t>cal_z_rec</t>
  </si>
  <si>
    <t>cal_z_post_rec</t>
  </si>
  <si>
    <t>cal_s_pre_rec</t>
  </si>
  <si>
    <t>cal_s_rec</t>
  </si>
  <si>
    <t>cal_s_post_rec</t>
  </si>
  <si>
    <t>meas_sample_rec</t>
  </si>
  <si>
    <t>meas_raw_records</t>
  </si>
  <si>
    <t>cal_raw_records</t>
  </si>
  <si>
    <t>Est write time (s)</t>
  </si>
  <si>
    <t>Est max margin</t>
  </si>
  <si>
    <t>sample_period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</si>
</sst>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9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169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2" fontId="3" fillId="0" borderId="0" xfId="0" applyNumberFormat="1" applyFont="1"/>
    <xf numFmtId="165" fontId="3" fillId="3" borderId="0" xfId="1" applyNumberFormat="1" applyFont="1" applyFill="1"/>
    <xf numFmtId="1" fontId="3" fillId="3" borderId="0" xfId="0" applyNumberFormat="1" applyFont="1" applyFill="1"/>
    <xf numFmtId="43" fontId="3" fillId="0" borderId="0" xfId="0" applyNumberFormat="1" applyFont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2E33-9882-B348-B4C8-44D829C6C50A}">
  <dimension ref="A1:M30"/>
  <sheetViews>
    <sheetView tabSelected="1" workbookViewId="0">
      <selection activeCell="F13" sqref="F13"/>
    </sheetView>
  </sheetViews>
  <sheetFormatPr baseColWidth="10" defaultRowHeight="19" x14ac:dyDescent="0.25"/>
  <cols>
    <col min="1" max="1" width="18" style="2" bestFit="1" customWidth="1"/>
    <col min="2" max="3" width="12.83203125" style="2" customWidth="1"/>
    <col min="4" max="4" width="19.33203125" style="2" bestFit="1" customWidth="1"/>
    <col min="5" max="5" width="16.33203125" style="2" customWidth="1"/>
    <col min="6" max="6" width="17" style="2" bestFit="1" customWidth="1"/>
    <col min="7" max="7" width="17.5" style="2" bestFit="1" customWidth="1"/>
    <col min="8" max="8" width="16" style="2" bestFit="1" customWidth="1"/>
    <col min="9" max="9" width="12.5" style="2" bestFit="1" customWidth="1"/>
    <col min="10" max="10" width="13" style="2" bestFit="1" customWidth="1"/>
    <col min="11" max="11" width="10" style="2" bestFit="1" customWidth="1"/>
    <col min="12" max="12" width="11" bestFit="1" customWidth="1"/>
    <col min="13" max="13" width="17" bestFit="1" customWidth="1"/>
  </cols>
  <sheetData>
    <row r="1" spans="1:13" x14ac:dyDescent="0.25">
      <c r="A1" s="4" t="s">
        <v>21</v>
      </c>
      <c r="B1" s="2">
        <v>365</v>
      </c>
      <c r="D1" s="2" t="s">
        <v>22</v>
      </c>
      <c r="E1" s="2">
        <v>8</v>
      </c>
      <c r="F1" s="2" t="s">
        <v>27</v>
      </c>
      <c r="G1" s="2">
        <v>10</v>
      </c>
    </row>
    <row r="2" spans="1:13" x14ac:dyDescent="0.25">
      <c r="A2" s="4" t="s">
        <v>5</v>
      </c>
      <c r="B2" s="2">
        <v>380</v>
      </c>
      <c r="D2" s="2" t="s">
        <v>23</v>
      </c>
      <c r="E2" s="2">
        <v>8</v>
      </c>
      <c r="F2" s="2" t="s">
        <v>28</v>
      </c>
      <c r="G2" s="2">
        <v>10</v>
      </c>
    </row>
    <row r="3" spans="1:13" x14ac:dyDescent="0.25">
      <c r="A3" s="4" t="s">
        <v>6</v>
      </c>
      <c r="B3" s="2">
        <v>160</v>
      </c>
      <c r="D3" s="2" t="s">
        <v>24</v>
      </c>
      <c r="E3" s="2">
        <v>5</v>
      </c>
      <c r="F3" s="2" t="s">
        <v>29</v>
      </c>
      <c r="G3" s="2">
        <v>10</v>
      </c>
    </row>
    <row r="4" spans="1:13" x14ac:dyDescent="0.25">
      <c r="A4" s="4" t="s">
        <v>7</v>
      </c>
      <c r="B4" s="2">
        <v>410</v>
      </c>
      <c r="D4" s="2" t="s">
        <v>25</v>
      </c>
      <c r="E4" s="2">
        <v>10</v>
      </c>
      <c r="F4" s="2" t="s">
        <v>30</v>
      </c>
      <c r="G4" s="2">
        <v>10</v>
      </c>
    </row>
    <row r="5" spans="1:13" x14ac:dyDescent="0.25">
      <c r="A5" s="4" t="s">
        <v>19</v>
      </c>
      <c r="B5" s="2">
        <f>raw_bytes*E7</f>
        <v>25915</v>
      </c>
      <c r="D5" s="2" t="s">
        <v>33</v>
      </c>
      <c r="E5" s="2">
        <v>30</v>
      </c>
      <c r="F5" s="2" t="s">
        <v>31</v>
      </c>
      <c r="G5" s="2">
        <v>10</v>
      </c>
    </row>
    <row r="6" spans="1:13" x14ac:dyDescent="0.25">
      <c r="A6" s="4" t="s">
        <v>20</v>
      </c>
      <c r="B6" s="2">
        <f>raw_bytes*G7</f>
        <v>21900</v>
      </c>
      <c r="D6" s="2" t="s">
        <v>26</v>
      </c>
      <c r="E6" s="2">
        <v>10</v>
      </c>
      <c r="F6" s="2" t="s">
        <v>32</v>
      </c>
      <c r="G6" s="2">
        <v>10</v>
      </c>
    </row>
    <row r="7" spans="1:13" x14ac:dyDescent="0.25">
      <c r="A7" s="4" t="s">
        <v>4</v>
      </c>
      <c r="B7" s="2">
        <f>3*r_bytes+2*b_bytes+1*s_bytes</f>
        <v>1870</v>
      </c>
      <c r="D7" s="2" t="s">
        <v>34</v>
      </c>
      <c r="E7" s="2">
        <f>SUM(E1:E6)</f>
        <v>71</v>
      </c>
      <c r="F7" s="2" t="s">
        <v>35</v>
      </c>
      <c r="G7" s="2">
        <f>SUM(G1:G6)</f>
        <v>60</v>
      </c>
    </row>
    <row r="8" spans="1:13" x14ac:dyDescent="0.25">
      <c r="A8" s="4" t="s">
        <v>3</v>
      </c>
      <c r="B8" s="2">
        <f>6*r_bytes</f>
        <v>2280</v>
      </c>
    </row>
    <row r="9" spans="1:13" x14ac:dyDescent="0.25">
      <c r="A9" s="4" t="s">
        <v>11</v>
      </c>
      <c r="B9" s="2">
        <v>5</v>
      </c>
      <c r="D9" s="2" t="s">
        <v>38</v>
      </c>
      <c r="E9" s="2">
        <v>0.5</v>
      </c>
    </row>
    <row r="10" spans="1:13" x14ac:dyDescent="0.25">
      <c r="A10" s="4" t="s">
        <v>0</v>
      </c>
      <c r="B10" s="2">
        <v>31</v>
      </c>
    </row>
    <row r="11" spans="1:13" x14ac:dyDescent="0.25">
      <c r="A11" s="4" t="s">
        <v>12</v>
      </c>
      <c r="B11" s="2">
        <f>1024*1024</f>
        <v>1048576</v>
      </c>
    </row>
    <row r="13" spans="1:13" x14ac:dyDescent="0.2">
      <c r="A13" s="1" t="s">
        <v>8</v>
      </c>
      <c r="B13" s="1" t="s">
        <v>1</v>
      </c>
      <c r="C13" s="1" t="s">
        <v>10</v>
      </c>
      <c r="D13" s="1" t="s">
        <v>9</v>
      </c>
      <c r="E13" s="1" t="s">
        <v>15</v>
      </c>
      <c r="F13" s="1" t="s">
        <v>2</v>
      </c>
      <c r="G13" s="1" t="s">
        <v>36</v>
      </c>
      <c r="H13" s="1" t="s">
        <v>37</v>
      </c>
      <c r="I13" s="1" t="s">
        <v>16</v>
      </c>
      <c r="J13" s="1" t="s">
        <v>13</v>
      </c>
      <c r="K13" s="1" t="s">
        <v>17</v>
      </c>
      <c r="L13" s="1" t="s">
        <v>14</v>
      </c>
      <c r="M13" s="1" t="s">
        <v>18</v>
      </c>
    </row>
    <row r="14" spans="1:13" x14ac:dyDescent="0.25">
      <c r="A14" s="5">
        <v>1</v>
      </c>
      <c r="B14" s="6">
        <f>60/A14</f>
        <v>60</v>
      </c>
      <c r="C14" s="2">
        <f>A14*24</f>
        <v>24</v>
      </c>
      <c r="D14" s="2">
        <f>ROUNDUP(C14/5,0)</f>
        <v>5</v>
      </c>
      <c r="E14" s="3">
        <f>(C14*raw_meas_bytes+D14*raw_cal_bytes)/MBYTE</f>
        <v>0.69757461547851562</v>
      </c>
      <c r="F14" s="8">
        <f>mo_days*E14</f>
        <v>21.624813079833984</v>
      </c>
      <c r="G14" s="10">
        <f>0.04+0.01*F14</f>
        <v>0.25624813079833986</v>
      </c>
      <c r="H14" s="10">
        <f>sample_period-G14</f>
        <v>0.24375186920166014</v>
      </c>
      <c r="I14" s="7">
        <f>meas_bytes*C14/MBYTE</f>
        <v>4.28009033203125E-2</v>
      </c>
      <c r="J14" s="3">
        <f>mo_days*I14</f>
        <v>1.3268280029296875</v>
      </c>
      <c r="K14" s="7">
        <f>cal_bytes*D14/MBYTE</f>
        <v>1.087188720703125E-2</v>
      </c>
      <c r="L14" s="3">
        <f>mo_days*K14</f>
        <v>0.33702850341796875</v>
      </c>
      <c r="M14" s="9">
        <f>SUM(J14,L14)</f>
        <v>1.6638565063476562</v>
      </c>
    </row>
    <row r="15" spans="1:13" x14ac:dyDescent="0.25">
      <c r="A15" s="5">
        <v>2</v>
      </c>
      <c r="B15" s="6">
        <f t="shared" ref="B15:B19" si="0">60/A15</f>
        <v>30</v>
      </c>
      <c r="C15" s="2">
        <f>A15*24</f>
        <v>48</v>
      </c>
      <c r="D15" s="2">
        <f t="shared" ref="D15:D19" si="1">ROUNDUP(C15/5,0)</f>
        <v>10</v>
      </c>
      <c r="E15" s="3">
        <f>(C15*raw_meas_bytes+D15*raw_cal_bytes)/MBYTE</f>
        <v>1.3951492309570312</v>
      </c>
      <c r="F15" s="8">
        <f>mo_days*E15</f>
        <v>43.249626159667969</v>
      </c>
      <c r="G15" s="10">
        <f t="shared" ref="G15:G19" si="2">0.04+0.01*F15</f>
        <v>0.47249626159667968</v>
      </c>
      <c r="H15" s="10">
        <f>sample_period-G15</f>
        <v>2.7503738403320321E-2</v>
      </c>
      <c r="I15" s="7">
        <f>meas_bytes*C15/MBYTE</f>
        <v>8.5601806640625E-2</v>
      </c>
      <c r="J15" s="3">
        <f>mo_days*I15</f>
        <v>2.653656005859375</v>
      </c>
      <c r="K15" s="7">
        <f>cal_bytes*D15/MBYTE</f>
        <v>2.17437744140625E-2</v>
      </c>
      <c r="L15" s="3">
        <f>mo_days*K15</f>
        <v>0.6740570068359375</v>
      </c>
      <c r="M15" s="9">
        <f t="shared" ref="M15:M19" si="3">SUM(J15,L15)</f>
        <v>3.3277130126953125</v>
      </c>
    </row>
    <row r="16" spans="1:13" x14ac:dyDescent="0.25">
      <c r="A16" s="5">
        <v>3</v>
      </c>
      <c r="B16" s="6">
        <f t="shared" si="0"/>
        <v>20</v>
      </c>
      <c r="C16" s="2">
        <f>A16*24</f>
        <v>72</v>
      </c>
      <c r="D16" s="2">
        <f t="shared" si="1"/>
        <v>15</v>
      </c>
      <c r="E16" s="3">
        <f>(C16*raw_meas_bytes+D16*raw_cal_bytes)/MBYTE</f>
        <v>2.0927238464355469</v>
      </c>
      <c r="F16" s="8">
        <f>mo_days*E16</f>
        <v>64.874439239501953</v>
      </c>
      <c r="G16" s="10">
        <f t="shared" si="2"/>
        <v>0.68874439239501961</v>
      </c>
      <c r="H16" s="10">
        <f>sample_period-G16</f>
        <v>-0.18874439239501961</v>
      </c>
      <c r="I16" s="7">
        <f>meas_bytes*C16/MBYTE</f>
        <v>0.1284027099609375</v>
      </c>
      <c r="J16" s="3">
        <f>mo_days*I16</f>
        <v>3.9804840087890625</v>
      </c>
      <c r="K16" s="7">
        <f>cal_bytes*D16/MBYTE</f>
        <v>3.261566162109375E-2</v>
      </c>
      <c r="L16" s="3">
        <f>mo_days*K16</f>
        <v>1.0110855102539062</v>
      </c>
      <c r="M16" s="9">
        <f t="shared" si="3"/>
        <v>4.9915695190429688</v>
      </c>
    </row>
    <row r="17" spans="1:13" x14ac:dyDescent="0.25">
      <c r="A17" s="5">
        <v>4</v>
      </c>
      <c r="B17" s="6">
        <f t="shared" si="0"/>
        <v>15</v>
      </c>
      <c r="C17" s="2">
        <f>A17*24</f>
        <v>96</v>
      </c>
      <c r="D17" s="2">
        <f t="shared" si="1"/>
        <v>20</v>
      </c>
      <c r="E17" s="3">
        <f>(C17*raw_meas_bytes+D17*raw_cal_bytes)/MBYTE</f>
        <v>2.7902984619140625</v>
      </c>
      <c r="F17" s="8">
        <f>mo_days*E17</f>
        <v>86.499252319335938</v>
      </c>
      <c r="G17" s="10">
        <f t="shared" si="2"/>
        <v>0.90499252319335943</v>
      </c>
      <c r="H17" s="10">
        <f>sample_period-G17</f>
        <v>-0.40499252319335943</v>
      </c>
      <c r="I17" s="7">
        <f>meas_bytes*C17/MBYTE</f>
        <v>0.17120361328125</v>
      </c>
      <c r="J17" s="3">
        <f>mo_days*I17</f>
        <v>5.30731201171875</v>
      </c>
      <c r="K17" s="7">
        <f>cal_bytes*D17/MBYTE</f>
        <v>4.3487548828125E-2</v>
      </c>
      <c r="L17" s="3">
        <f>mo_days*K17</f>
        <v>1.348114013671875</v>
      </c>
      <c r="M17" s="9">
        <f t="shared" si="3"/>
        <v>6.655426025390625</v>
      </c>
    </row>
    <row r="18" spans="1:13" x14ac:dyDescent="0.25">
      <c r="A18" s="5">
        <v>5</v>
      </c>
      <c r="B18" s="6">
        <f t="shared" si="0"/>
        <v>12</v>
      </c>
      <c r="C18" s="2">
        <f>A18*24</f>
        <v>120</v>
      </c>
      <c r="D18" s="2">
        <f t="shared" si="1"/>
        <v>24</v>
      </c>
      <c r="E18" s="3">
        <f>(C18*raw_meas_bytes+D18*raw_cal_bytes)/MBYTE</f>
        <v>3.4669876098632812</v>
      </c>
      <c r="F18" s="8">
        <f>mo_days*E18</f>
        <v>107.47661590576172</v>
      </c>
      <c r="G18" s="10">
        <f t="shared" si="2"/>
        <v>1.1147661590576172</v>
      </c>
      <c r="H18" s="10">
        <f>sample_period-G18</f>
        <v>-0.61476615905761722</v>
      </c>
      <c r="I18" s="7">
        <f>meas_bytes*C18/MBYTE</f>
        <v>0.2140045166015625</v>
      </c>
      <c r="J18" s="3">
        <f>mo_days*I18</f>
        <v>6.6341400146484375</v>
      </c>
      <c r="K18" s="7">
        <f>cal_bytes*D18/MBYTE</f>
        <v>5.218505859375E-2</v>
      </c>
      <c r="L18" s="3">
        <f>mo_days*K18</f>
        <v>1.61773681640625</v>
      </c>
      <c r="M18" s="9">
        <f t="shared" si="3"/>
        <v>8.2518768310546875</v>
      </c>
    </row>
    <row r="19" spans="1:13" x14ac:dyDescent="0.25">
      <c r="A19" s="5">
        <v>6</v>
      </c>
      <c r="B19" s="6">
        <f t="shared" si="0"/>
        <v>10</v>
      </c>
      <c r="C19" s="2">
        <f>A19*24</f>
        <v>144</v>
      </c>
      <c r="D19" s="2">
        <f t="shared" si="1"/>
        <v>29</v>
      </c>
      <c r="E19" s="3">
        <f>(C19*raw_meas_bytes+D19*raw_cal_bytes)/MBYTE</f>
        <v>4.1645622253417969</v>
      </c>
      <c r="F19" s="8">
        <f>mo_days*E19</f>
        <v>129.1014289855957</v>
      </c>
      <c r="G19" s="10">
        <f t="shared" si="2"/>
        <v>1.3310142898559572</v>
      </c>
      <c r="H19" s="10">
        <f>sample_period-G19</f>
        <v>-0.83101428985595716</v>
      </c>
      <c r="I19" s="7">
        <f>meas_bytes*C19/MBYTE</f>
        <v>0.256805419921875</v>
      </c>
      <c r="J19" s="3">
        <f>mo_days*I19</f>
        <v>7.960968017578125</v>
      </c>
      <c r="K19" s="7">
        <f>cal_bytes*D19/MBYTE</f>
        <v>6.305694580078125E-2</v>
      </c>
      <c r="L19" s="3">
        <f>mo_days*K19</f>
        <v>1.9547653198242188</v>
      </c>
      <c r="M19" s="9">
        <f t="shared" si="3"/>
        <v>9.9157333374023438</v>
      </c>
    </row>
    <row r="24" spans="1:13" x14ac:dyDescent="0.25">
      <c r="C24" s="4"/>
    </row>
    <row r="28" spans="1:13" x14ac:dyDescent="0.25">
      <c r="F28" s="10"/>
    </row>
    <row r="29" spans="1:13" x14ac:dyDescent="0.25">
      <c r="F29" s="10"/>
    </row>
    <row r="30" spans="1:13" x14ac:dyDescent="0.25">
      <c r="F30" s="10"/>
    </row>
  </sheetData>
  <conditionalFormatting sqref="H14:H19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Sheet1</vt:lpstr>
      <vt:lpstr>b_bytes</vt:lpstr>
      <vt:lpstr>cal_bytes</vt:lpstr>
      <vt:lpstr>MBYTE</vt:lpstr>
      <vt:lpstr>meas_bytes</vt:lpstr>
      <vt:lpstr>mo_days</vt:lpstr>
      <vt:lpstr>r_bytes</vt:lpstr>
      <vt:lpstr>raw_bytes</vt:lpstr>
      <vt:lpstr>raw_cal_bytes</vt:lpstr>
      <vt:lpstr>raw_meas_bytes</vt:lpstr>
      <vt:lpstr>s_bytes</vt:lpstr>
      <vt:lpstr>sample_period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2019-05-29T16:10:16Z</dcterms:created>
  <dcterms:modified xsi:type="dcterms:W3CDTF">2019-05-29T19:26:28Z</dcterms:modified>
</cp:coreProperties>
</file>