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1075" windowHeight="13215" activeTab="7"/>
  </bookViews>
  <sheets>
    <sheet name="Plot - SW Absorp" sheetId="10" r:id="rId1"/>
    <sheet name="Units" sheetId="3" r:id="rId2"/>
    <sheet name="Vis LEDs" sheetId="4" r:id="rId3"/>
    <sheet name="LZC LEDs" sheetId="5" r:id="rId4"/>
    <sheet name="IR LEDs" sheetId="8" r:id="rId5"/>
    <sheet name="UV LEDs" sheetId="6" r:id="rId6"/>
    <sheet name="Sheet6" sheetId="9" r:id="rId7"/>
    <sheet name="PWM Dimming" sheetId="11" r:id="rId8"/>
  </sheets>
  <calcPr calcId="145621"/>
</workbook>
</file>

<file path=xl/calcChain.xml><?xml version="1.0" encoding="utf-8"?>
<calcChain xmlns="http://schemas.openxmlformats.org/spreadsheetml/2006/main">
  <c r="C12" i="11" l="1"/>
  <c r="C11" i="11"/>
  <c r="C10" i="11"/>
  <c r="C9" i="11"/>
  <c r="C8" i="11"/>
  <c r="B12" i="11"/>
  <c r="B11" i="11"/>
  <c r="B10" i="11"/>
  <c r="B9" i="11"/>
  <c r="B8" i="11"/>
  <c r="L12" i="5" l="1"/>
  <c r="N28" i="8" l="1"/>
  <c r="L28" i="8"/>
  <c r="K16" i="9"/>
  <c r="J16" i="9"/>
  <c r="I16" i="9"/>
  <c r="H16" i="9"/>
  <c r="G16" i="9"/>
  <c r="F16" i="9"/>
  <c r="K13" i="9"/>
  <c r="J13" i="9"/>
  <c r="I13" i="9"/>
  <c r="H13" i="9"/>
  <c r="G13" i="9"/>
  <c r="F13" i="9"/>
  <c r="K12" i="9"/>
  <c r="J12" i="9"/>
  <c r="I12" i="9"/>
  <c r="H12" i="9"/>
  <c r="G12" i="9"/>
  <c r="F12" i="9"/>
  <c r="K11" i="9"/>
  <c r="J11" i="9"/>
  <c r="I11" i="9"/>
  <c r="H11" i="9"/>
  <c r="G11" i="9"/>
  <c r="F11" i="9"/>
  <c r="K10" i="9"/>
  <c r="J10" i="9"/>
  <c r="I10" i="9"/>
  <c r="H10" i="9"/>
  <c r="G10" i="9"/>
  <c r="F10" i="9"/>
  <c r="K9" i="9"/>
  <c r="J9" i="9"/>
  <c r="I9" i="9"/>
  <c r="H9" i="9"/>
  <c r="G9" i="9"/>
  <c r="F9" i="9"/>
  <c r="K8" i="9"/>
  <c r="J8" i="9"/>
  <c r="I8" i="9"/>
  <c r="H8" i="9"/>
  <c r="G8" i="9"/>
  <c r="F8" i="9"/>
  <c r="P68" i="3"/>
  <c r="P65" i="3"/>
  <c r="P66" i="3" s="1"/>
  <c r="P67" i="3" s="1"/>
  <c r="P61" i="3"/>
  <c r="P62" i="3" s="1"/>
  <c r="P63" i="3" s="1"/>
  <c r="P64" i="3" s="1"/>
  <c r="P53" i="3"/>
  <c r="P54" i="3" s="1"/>
  <c r="P55" i="3" s="1"/>
  <c r="P56" i="3" s="1"/>
  <c r="P57" i="3" s="1"/>
  <c r="P58" i="3" s="1"/>
  <c r="P59" i="3" s="1"/>
  <c r="P60" i="3" s="1"/>
  <c r="P10" i="3"/>
  <c r="P11" i="3" s="1"/>
  <c r="P12" i="3" s="1"/>
  <c r="P13" i="3" s="1"/>
  <c r="P14" i="3" s="1"/>
  <c r="P15" i="3" s="1"/>
  <c r="P16" i="3" s="1"/>
  <c r="P17" i="3" s="1"/>
  <c r="P18" i="3" s="1"/>
  <c r="P19" i="3" s="1"/>
  <c r="P20" i="3" s="1"/>
  <c r="P21" i="3" s="1"/>
  <c r="P22" i="3" s="1"/>
  <c r="P23" i="3" s="1"/>
  <c r="P24" i="3" s="1"/>
  <c r="P25" i="3" s="1"/>
  <c r="P26" i="3" s="1"/>
  <c r="P27" i="3" s="1"/>
  <c r="P28" i="3" s="1"/>
  <c r="P29" i="3" s="1"/>
  <c r="P30" i="3" s="1"/>
  <c r="P31" i="3" s="1"/>
  <c r="P32" i="3" s="1"/>
  <c r="P33" i="3" s="1"/>
  <c r="P34" i="3" s="1"/>
  <c r="P35" i="3" s="1"/>
  <c r="P36" i="3" s="1"/>
  <c r="P37" i="3" s="1"/>
  <c r="P38" i="3" s="1"/>
  <c r="P39" i="3" s="1"/>
  <c r="P40" i="3" s="1"/>
  <c r="P41" i="3" s="1"/>
  <c r="P42" i="3" s="1"/>
  <c r="P43" i="3" s="1"/>
  <c r="P44" i="3" s="1"/>
  <c r="P45" i="3" s="1"/>
  <c r="P46" i="3" s="1"/>
  <c r="P47" i="3" s="1"/>
  <c r="P48" i="3" s="1"/>
  <c r="P49" i="3" s="1"/>
  <c r="P50" i="3" s="1"/>
  <c r="P51" i="3" s="1"/>
  <c r="P52" i="3" s="1"/>
  <c r="P9" i="3"/>
  <c r="I27" i="3"/>
  <c r="I28" i="3" s="1"/>
  <c r="I29" i="3" s="1"/>
  <c r="I30" i="3" s="1"/>
  <c r="I31" i="3" s="1"/>
  <c r="I32" i="3" s="1"/>
  <c r="I33" i="3" s="1"/>
  <c r="I34" i="3" s="1"/>
  <c r="I35" i="3" s="1"/>
  <c r="I36" i="3" s="1"/>
  <c r="I37" i="3" s="1"/>
  <c r="I38" i="3" s="1"/>
  <c r="I39" i="3" s="1"/>
  <c r="I40" i="3" s="1"/>
  <c r="I41" i="3" s="1"/>
  <c r="I42" i="3" s="1"/>
  <c r="I43" i="3" s="1"/>
  <c r="I44" i="3" s="1"/>
  <c r="I45" i="3" s="1"/>
  <c r="I46" i="3" s="1"/>
  <c r="I26" i="3"/>
  <c r="I7" i="3"/>
  <c r="I8" i="3" s="1"/>
  <c r="I9" i="3" s="1"/>
  <c r="I10" i="3" s="1"/>
  <c r="I11" i="3" s="1"/>
  <c r="I12" i="3" s="1"/>
  <c r="I13" i="3" s="1"/>
  <c r="I14" i="3" s="1"/>
  <c r="I15" i="3" s="1"/>
  <c r="I16" i="3" s="1"/>
  <c r="I17" i="3" s="1"/>
  <c r="I18" i="3" s="1"/>
  <c r="I19" i="3" s="1"/>
  <c r="I20" i="3" s="1"/>
  <c r="I21" i="3" s="1"/>
  <c r="I22" i="3" s="1"/>
  <c r="I23" i="3" s="1"/>
  <c r="N27" i="8"/>
  <c r="N26" i="8"/>
  <c r="N25" i="8"/>
  <c r="N24" i="8"/>
  <c r="N23" i="8"/>
  <c r="N22" i="8"/>
  <c r="N21" i="8"/>
  <c r="N20" i="8"/>
  <c r="N19" i="8"/>
  <c r="N18" i="8"/>
  <c r="N17" i="8"/>
  <c r="N16" i="8"/>
  <c r="N15" i="8"/>
  <c r="N14" i="8"/>
  <c r="N13" i="8"/>
  <c r="N12" i="8"/>
  <c r="N11" i="8"/>
  <c r="N10" i="8"/>
  <c r="N9" i="8"/>
  <c r="N8" i="8"/>
  <c r="N7" i="8"/>
  <c r="N6" i="8"/>
  <c r="N5" i="8"/>
  <c r="N4" i="8"/>
  <c r="L27" i="8"/>
  <c r="L26" i="8"/>
  <c r="L25" i="8"/>
  <c r="L24" i="8"/>
  <c r="L23" i="8"/>
  <c r="L22" i="8"/>
  <c r="L21" i="8"/>
  <c r="L20" i="8"/>
  <c r="L19" i="8"/>
  <c r="L18" i="8"/>
  <c r="L17" i="8"/>
  <c r="L16" i="8"/>
  <c r="L15" i="8"/>
  <c r="L14" i="8"/>
  <c r="L13" i="8"/>
  <c r="L12" i="8"/>
  <c r="L11" i="8"/>
  <c r="L10" i="8"/>
  <c r="L9" i="8"/>
  <c r="L8" i="8"/>
  <c r="L7" i="8"/>
  <c r="L6" i="8"/>
  <c r="L5" i="8"/>
  <c r="L4" i="8"/>
  <c r="N26" i="6"/>
  <c r="N25" i="6"/>
  <c r="N24" i="6"/>
  <c r="N23" i="6"/>
  <c r="N22" i="6"/>
  <c r="N21" i="6"/>
  <c r="N20" i="6"/>
  <c r="N19" i="6"/>
  <c r="N18" i="6"/>
  <c r="N17" i="6"/>
  <c r="L26" i="6"/>
  <c r="L25" i="6"/>
  <c r="L24" i="6"/>
  <c r="L23" i="6"/>
  <c r="L22" i="6"/>
  <c r="L21" i="6"/>
  <c r="L20" i="6"/>
  <c r="L19" i="6"/>
  <c r="L18" i="6"/>
  <c r="L17" i="6"/>
  <c r="N5" i="6"/>
  <c r="N6" i="6"/>
  <c r="N7" i="6"/>
  <c r="N8" i="6"/>
  <c r="N9" i="6"/>
  <c r="N10" i="6"/>
  <c r="N11" i="6"/>
  <c r="N12" i="6"/>
  <c r="N13" i="6"/>
  <c r="N14" i="6"/>
  <c r="N15" i="6"/>
  <c r="N16" i="6"/>
  <c r="N4" i="6"/>
  <c r="L16" i="6"/>
  <c r="L15" i="6"/>
  <c r="L14" i="6"/>
  <c r="L13" i="6"/>
  <c r="L12" i="6"/>
  <c r="L11" i="6"/>
  <c r="L10" i="6"/>
  <c r="L9" i="6"/>
  <c r="L8" i="6"/>
  <c r="L7" i="6"/>
  <c r="L6" i="6"/>
  <c r="L5" i="6"/>
  <c r="L4" i="6"/>
  <c r="H21" i="5"/>
  <c r="I21" i="5" s="1"/>
  <c r="H20" i="5"/>
  <c r="I20" i="5" s="1"/>
  <c r="H19" i="5"/>
  <c r="I19" i="5" s="1"/>
  <c r="J21" i="5"/>
  <c r="J20" i="5"/>
  <c r="J19" i="5"/>
  <c r="J18" i="5"/>
  <c r="I18" i="5"/>
  <c r="L11" i="5"/>
  <c r="L10" i="5"/>
  <c r="L9" i="5"/>
  <c r="L8" i="5"/>
  <c r="L15" i="4"/>
  <c r="L14" i="4"/>
  <c r="L13" i="4"/>
  <c r="L12" i="4"/>
  <c r="L44" i="4"/>
  <c r="L40" i="4"/>
  <c r="L39" i="4"/>
  <c r="L38" i="4"/>
  <c r="L37" i="4"/>
  <c r="L36" i="4"/>
  <c r="L35" i="4"/>
  <c r="L34" i="4"/>
  <c r="L33" i="4"/>
  <c r="L32" i="4"/>
  <c r="L31" i="4"/>
  <c r="L30" i="4"/>
  <c r="L29" i="4"/>
  <c r="L28" i="4"/>
  <c r="L27" i="4"/>
  <c r="L26" i="4"/>
  <c r="L25" i="4"/>
  <c r="L24" i="4"/>
  <c r="L23" i="4"/>
  <c r="L22" i="4"/>
  <c r="L21" i="4"/>
  <c r="L20" i="4"/>
  <c r="L19" i="4"/>
  <c r="L18" i="4"/>
  <c r="L17" i="4"/>
  <c r="L16" i="4"/>
  <c r="L11" i="4"/>
  <c r="L10" i="4"/>
  <c r="L9" i="4"/>
  <c r="L8" i="4"/>
  <c r="L7" i="4"/>
  <c r="L6" i="4"/>
  <c r="L5" i="4"/>
  <c r="L4" i="4"/>
  <c r="G5" i="3" l="1"/>
  <c r="E5" i="3"/>
  <c r="F5" i="3" s="1"/>
  <c r="B5" i="3"/>
</calcChain>
</file>

<file path=xl/sharedStrings.xml><?xml version="1.0" encoding="utf-8"?>
<sst xmlns="http://schemas.openxmlformats.org/spreadsheetml/2006/main" count="823" uniqueCount="195">
  <si>
    <t>UV</t>
  </si>
  <si>
    <t>Blue</t>
  </si>
  <si>
    <t>Green</t>
  </si>
  <si>
    <t>Yellow</t>
  </si>
  <si>
    <t>Red</t>
  </si>
  <si>
    <t>Near IR</t>
  </si>
  <si>
    <t>Low</t>
  </si>
  <si>
    <t>High</t>
  </si>
  <si>
    <t>Millicandelas</t>
  </si>
  <si>
    <t>Candelas</t>
  </si>
  <si>
    <t>Distance</t>
  </si>
  <si>
    <t>mcd</t>
  </si>
  <si>
    <t>cd</t>
  </si>
  <si>
    <t>Half Angle</t>
  </si>
  <si>
    <t>radians</t>
  </si>
  <si>
    <t>LED</t>
  </si>
  <si>
    <t>Area</t>
  </si>
  <si>
    <t xml:space="preserve">A </t>
  </si>
  <si>
    <t>r (meters)</t>
  </si>
  <si>
    <t>Solid Angle</t>
  </si>
  <si>
    <t>SR</t>
  </si>
  <si>
    <t>Flux</t>
  </si>
  <si>
    <t>Watts</t>
  </si>
  <si>
    <t>Company</t>
  </si>
  <si>
    <t>Color</t>
  </si>
  <si>
    <t>Wavelength</t>
  </si>
  <si>
    <t>Center</t>
  </si>
  <si>
    <t>Spread</t>
  </si>
  <si>
    <t>LED Engin</t>
  </si>
  <si>
    <t>Amber</t>
  </si>
  <si>
    <t>Part Number</t>
  </si>
  <si>
    <t>Forward I</t>
  </si>
  <si>
    <t>(mA)</t>
  </si>
  <si>
    <t>Luminous Flux</t>
  </si>
  <si>
    <t>Angle</t>
  </si>
  <si>
    <t>(degrees)</t>
  </si>
  <si>
    <t>(lumens)</t>
  </si>
  <si>
    <t>Forward V</t>
  </si>
  <si>
    <t>(volts)</t>
  </si>
  <si>
    <t>(nm)</t>
  </si>
  <si>
    <t>(watts)</t>
  </si>
  <si>
    <t>Thermal</t>
  </si>
  <si>
    <t>Resistance</t>
  </si>
  <si>
    <t>(degC/W)</t>
  </si>
  <si>
    <t>Type</t>
  </si>
  <si>
    <t>Surface Mount</t>
  </si>
  <si>
    <t>Package</t>
  </si>
  <si>
    <t>Footprint</t>
  </si>
  <si>
    <t>(mm x mm)</t>
  </si>
  <si>
    <t>7.5 x 7.5</t>
  </si>
  <si>
    <t>7.0 x 7.0</t>
  </si>
  <si>
    <t>LZ4-00B208-xxxx</t>
  </si>
  <si>
    <t>LZ4-00R108-xxxx</t>
  </si>
  <si>
    <t>LZ4-00G108-xxxx</t>
  </si>
  <si>
    <t>LZ4-00A108-xxxx</t>
  </si>
  <si>
    <t>LZC-03MA07-xxxx</t>
  </si>
  <si>
    <t>9.0 x 9.0</t>
  </si>
  <si>
    <t>Family</t>
  </si>
  <si>
    <t>LZ4</t>
  </si>
  <si>
    <t>LZC</t>
  </si>
  <si>
    <t>LumiLEDs</t>
  </si>
  <si>
    <t>Luxeon 2835</t>
  </si>
  <si>
    <t>PC Amber</t>
  </si>
  <si>
    <t>3.5 x 2.8</t>
  </si>
  <si>
    <t>Luxeon C</t>
  </si>
  <si>
    <t>2.0 x 2.0</t>
  </si>
  <si>
    <t>Luxeon CZ</t>
  </si>
  <si>
    <t>Luxeon Rebel</t>
  </si>
  <si>
    <t>LXML-PD01-0050</t>
  </si>
  <si>
    <t>LXML-PL01-0060</t>
  </si>
  <si>
    <t>LXML-PM01-0100</t>
  </si>
  <si>
    <t>LXML-PB01-0040</t>
  </si>
  <si>
    <t>Notes</t>
  </si>
  <si>
    <t>Lum Flux measured @ 350mA</t>
  </si>
  <si>
    <t>3.17 x 4.61</t>
  </si>
  <si>
    <t>Luxeon Z</t>
  </si>
  <si>
    <t>Lum Flux measured @ 500mA</t>
  </si>
  <si>
    <t>1.3 x 1.7</t>
  </si>
  <si>
    <t>Lum Flux measured @ 200mA</t>
  </si>
  <si>
    <t>Luminus</t>
  </si>
  <si>
    <t>SBT-70</t>
  </si>
  <si>
    <t>Lum Flux measured @ 10500mA</t>
  </si>
  <si>
    <t>10.0 x 11.0</t>
  </si>
  <si>
    <t>SFT-20</t>
  </si>
  <si>
    <t>3.5 x 3.5</t>
  </si>
  <si>
    <t>SST-10</t>
  </si>
  <si>
    <t>SST-10-G</t>
  </si>
  <si>
    <t>SST-10-R</t>
  </si>
  <si>
    <t>SST-10-FR</t>
  </si>
  <si>
    <t>3.45 x 3.45</t>
  </si>
  <si>
    <t>270 mW</t>
  </si>
  <si>
    <t>350 (1500)</t>
  </si>
  <si>
    <t>320 mW</t>
  </si>
  <si>
    <t>SST-20</t>
  </si>
  <si>
    <t>SST-20-B</t>
  </si>
  <si>
    <t>710 mW</t>
  </si>
  <si>
    <t>SST-90</t>
  </si>
  <si>
    <t>SST-90-R</t>
  </si>
  <si>
    <t>Lum Flux measured @ 9000mA</t>
  </si>
  <si>
    <t>lumens/amp</t>
  </si>
  <si>
    <t>Lum Flux measured @ 1000mA</t>
  </si>
  <si>
    <t>LZP</t>
  </si>
  <si>
    <t>LZP-00MD00</t>
  </si>
  <si>
    <t>12.0 x 12.0</t>
  </si>
  <si>
    <t>Daylight White</t>
  </si>
  <si>
    <t>6500K</t>
  </si>
  <si>
    <t>Mouser Cost</t>
  </si>
  <si>
    <t>Quantity</t>
  </si>
  <si>
    <t>L. Flux (Total)</t>
  </si>
  <si>
    <t>Green Ratio</t>
  </si>
  <si>
    <t>Mouser</t>
  </si>
  <si>
    <t>Qty</t>
  </si>
  <si>
    <t>Unit Price</t>
  </si>
  <si>
    <t>Ext Price</t>
  </si>
  <si>
    <t>Radiant Flux</t>
  </si>
  <si>
    <t>LZ1</t>
  </si>
  <si>
    <t>Rad Flux measured @ 3000mA</t>
  </si>
  <si>
    <t>4.4 x 4.4</t>
  </si>
  <si>
    <t>Rad Flux measured @ 1000mA</t>
  </si>
  <si>
    <t>LZ1-00UB00</t>
  </si>
  <si>
    <t>LZ1-00UV00</t>
  </si>
  <si>
    <t>LZ1-00UAP5</t>
  </si>
  <si>
    <t>Bin</t>
  </si>
  <si>
    <t>LZ4-00UB00</t>
  </si>
  <si>
    <t>U8</t>
  </si>
  <si>
    <t xml:space="preserve">U4 </t>
  </si>
  <si>
    <t>U5</t>
  </si>
  <si>
    <t xml:space="preserve">U6 </t>
  </si>
  <si>
    <t>U7</t>
  </si>
  <si>
    <t>LZ4-04UV00</t>
  </si>
  <si>
    <t>LZC-00UB00</t>
  </si>
  <si>
    <t>U4</t>
  </si>
  <si>
    <t>U6</t>
  </si>
  <si>
    <t>LZP-00UB00</t>
  </si>
  <si>
    <t>?? $135</t>
  </si>
  <si>
    <t>LZ1-00R202</t>
  </si>
  <si>
    <t>IR</t>
  </si>
  <si>
    <t>Rad Flux measured @ 1200mA</t>
  </si>
  <si>
    <t>LZ1-00R302</t>
  </si>
  <si>
    <t>LZ1-00R402</t>
  </si>
  <si>
    <t>LZ1-00R602</t>
  </si>
  <si>
    <t>LZ1-00R702</t>
  </si>
  <si>
    <t>LZ4-00R208</t>
  </si>
  <si>
    <t>LZ4-00R308</t>
  </si>
  <si>
    <t>LZ4-00R408</t>
  </si>
  <si>
    <t>LZ4-00R608</t>
  </si>
  <si>
    <t>LZ4-00R708</t>
  </si>
  <si>
    <t>SST-05</t>
  </si>
  <si>
    <t>SST-05-IR-B40</t>
  </si>
  <si>
    <t>2.7 x 2.7</t>
  </si>
  <si>
    <t>Lum Flux measured @ 1500mA</t>
  </si>
  <si>
    <t>SST-10-IR</t>
  </si>
  <si>
    <t>Luxeon IR</t>
  </si>
  <si>
    <t>L1IZ-0850</t>
  </si>
  <si>
    <t>L1IZ-0940</t>
  </si>
  <si>
    <t>1.9 x 1.37</t>
  </si>
  <si>
    <t>L1I0-0850150</t>
  </si>
  <si>
    <t>L1I0-0850090</t>
  </si>
  <si>
    <t>L1I0-0850060</t>
  </si>
  <si>
    <t>L1I0-0940150</t>
  </si>
  <si>
    <t>L1I0-0940090</t>
  </si>
  <si>
    <t>L1I0-0940060</t>
  </si>
  <si>
    <t>3.7 x 3.7</t>
  </si>
  <si>
    <t>Elec Power</t>
  </si>
  <si>
    <t>Opt:Elec Eff</t>
  </si>
  <si>
    <t>N/A</t>
  </si>
  <si>
    <t>Luminous</t>
  </si>
  <si>
    <t>Efficiency</t>
  </si>
  <si>
    <t>Lumen(lm) / Watt (W)</t>
  </si>
  <si>
    <t>Conversion</t>
  </si>
  <si>
    <t>Absorption</t>
  </si>
  <si>
    <t>(1/cm)</t>
  </si>
  <si>
    <t>(1/m)</t>
  </si>
  <si>
    <t>Seawater</t>
  </si>
  <si>
    <t>Absorp Coeff</t>
  </si>
  <si>
    <t>Launch Lum Flux</t>
  </si>
  <si>
    <t>Launch Rad Flux</t>
  </si>
  <si>
    <t>(Lumens)</t>
  </si>
  <si>
    <t>(Watts)</t>
  </si>
  <si>
    <t>1 Meter</t>
  </si>
  <si>
    <t>2 Meters</t>
  </si>
  <si>
    <t>3 Meters</t>
  </si>
  <si>
    <t>4 Meters</t>
  </si>
  <si>
    <t>5 Meters</t>
  </si>
  <si>
    <t>10 Meters</t>
  </si>
  <si>
    <t>min</t>
  </si>
  <si>
    <t>?</t>
  </si>
  <si>
    <t>Osram</t>
  </si>
  <si>
    <t>SFH</t>
  </si>
  <si>
    <t>SFH-4780S</t>
  </si>
  <si>
    <t>3.4 x 3.0</t>
  </si>
  <si>
    <t>Deep Red</t>
  </si>
  <si>
    <t>n</t>
  </si>
  <si>
    <t>2^n</t>
  </si>
  <si>
    <t>%duty cyc/bit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</si>
</sst>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6" formatCode="&quot;$&quot;#,##0_);[Red]\(&quot;$&quot;#,##0\)"/>
    <numFmt numFmtId="164" formatCode="0.000"/>
    <numFmt numFmtId="165" formatCode="0.0"/>
    <numFmt numFmtId="166" formatCode="&quot;$&quot;#,##0.00"/>
    <numFmt numFmtId="167" formatCode="0.0%"/>
    <numFmt numFmtId="168" formatCode="0.000000"/>
    <numFmt numFmtId="169" formatCode="0.00000"/>
    <numFmt numFmtId="170" formatCode="0.00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rgb="FF000000"/>
      <name val="Arial Unicode MS"/>
      <family val="2"/>
    </font>
    <font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42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1" xfId="0" applyNumberFormat="1" applyBorder="1"/>
    <xf numFmtId="0" fontId="0" fillId="0" borderId="1" xfId="0" applyFont="1" applyBorder="1"/>
    <xf numFmtId="0" fontId="0" fillId="0" borderId="0" xfId="0" applyBorder="1"/>
    <xf numFmtId="0" fontId="0" fillId="0" borderId="2" xfId="0" applyFont="1" applyFill="1" applyBorder="1"/>
    <xf numFmtId="0" fontId="0" fillId="0" borderId="0" xfId="0" applyFill="1" applyBorder="1"/>
    <xf numFmtId="0" fontId="0" fillId="0" borderId="1" xfId="0" applyFill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3" xfId="0" applyBorder="1"/>
    <xf numFmtId="0" fontId="0" fillId="0" borderId="15" xfId="0" applyBorder="1"/>
    <xf numFmtId="0" fontId="0" fillId="0" borderId="4" xfId="0" applyFill="1" applyBorder="1"/>
    <xf numFmtId="0" fontId="0" fillId="0" borderId="5" xfId="0" applyFill="1" applyBorder="1"/>
    <xf numFmtId="0" fontId="0" fillId="0" borderId="7" xfId="0" applyFill="1" applyBorder="1"/>
    <xf numFmtId="0" fontId="0" fillId="0" borderId="15" xfId="0" applyFill="1" applyBorder="1"/>
    <xf numFmtId="0" fontId="0" fillId="0" borderId="13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8" xfId="0" applyBorder="1"/>
    <xf numFmtId="0" fontId="0" fillId="0" borderId="17" xfId="0" applyBorder="1"/>
    <xf numFmtId="0" fontId="0" fillId="0" borderId="18" xfId="0" applyFont="1" applyBorder="1"/>
    <xf numFmtId="0" fontId="0" fillId="0" borderId="1" xfId="0" applyBorder="1" applyAlignment="1">
      <alignment horizontal="right"/>
    </xf>
    <xf numFmtId="0" fontId="0" fillId="0" borderId="20" xfId="0" applyFill="1" applyBorder="1"/>
    <xf numFmtId="0" fontId="0" fillId="0" borderId="21" xfId="0" applyFill="1" applyBorder="1"/>
    <xf numFmtId="0" fontId="0" fillId="0" borderId="23" xfId="0" applyFill="1" applyBorder="1"/>
    <xf numFmtId="0" fontId="0" fillId="0" borderId="24" xfId="0" applyFill="1" applyBorder="1"/>
    <xf numFmtId="0" fontId="0" fillId="0" borderId="9" xfId="0" applyFill="1" applyBorder="1"/>
    <xf numFmtId="2" fontId="0" fillId="0" borderId="0" xfId="0" applyNumberFormat="1" applyFill="1" applyBorder="1"/>
    <xf numFmtId="0" fontId="0" fillId="2" borderId="5" xfId="0" applyFill="1" applyBorder="1"/>
    <xf numFmtId="0" fontId="0" fillId="2" borderId="1" xfId="0" applyFont="1" applyFill="1" applyBorder="1"/>
    <xf numFmtId="0" fontId="0" fillId="2" borderId="1" xfId="0" applyFill="1" applyBorder="1"/>
    <xf numFmtId="0" fontId="3" fillId="0" borderId="0" xfId="0" applyFont="1"/>
    <xf numFmtId="0" fontId="4" fillId="3" borderId="18" xfId="0" applyFont="1" applyFill="1" applyBorder="1"/>
    <xf numFmtId="0" fontId="0" fillId="3" borderId="5" xfId="0" applyFont="1" applyFill="1" applyBorder="1"/>
    <xf numFmtId="0" fontId="0" fillId="3" borderId="5" xfId="0" applyFill="1" applyBorder="1"/>
    <xf numFmtId="0" fontId="0" fillId="3" borderId="1" xfId="0" applyFill="1" applyBorder="1"/>
    <xf numFmtId="0" fontId="0" fillId="3" borderId="21" xfId="0" applyFill="1" applyBorder="1"/>
    <xf numFmtId="0" fontId="0" fillId="4" borderId="13" xfId="0" applyFont="1" applyFill="1" applyBorder="1"/>
    <xf numFmtId="0" fontId="0" fillId="4" borderId="13" xfId="0" applyFill="1" applyBorder="1"/>
    <xf numFmtId="0" fontId="0" fillId="4" borderId="18" xfId="0" applyFill="1" applyBorder="1"/>
    <xf numFmtId="0" fontId="0" fillId="4" borderId="24" xfId="0" applyFill="1" applyBorder="1"/>
    <xf numFmtId="0" fontId="0" fillId="6" borderId="1" xfId="0" applyFont="1" applyFill="1" applyBorder="1"/>
    <xf numFmtId="0" fontId="0" fillId="6" borderId="1" xfId="0" applyFill="1" applyBorder="1"/>
    <xf numFmtId="0" fontId="0" fillId="6" borderId="5" xfId="0" applyFill="1" applyBorder="1"/>
    <xf numFmtId="0" fontId="0" fillId="5" borderId="2" xfId="0" applyFont="1" applyFill="1" applyBorder="1"/>
    <xf numFmtId="0" fontId="0" fillId="3" borderId="2" xfId="0" applyFont="1" applyFill="1" applyBorder="1"/>
    <xf numFmtId="0" fontId="0" fillId="6" borderId="2" xfId="0" applyFont="1" applyFill="1" applyBorder="1"/>
    <xf numFmtId="6" fontId="0" fillId="0" borderId="0" xfId="0" applyNumberFormat="1" applyBorder="1"/>
    <xf numFmtId="6" fontId="0" fillId="0" borderId="5" xfId="0" applyNumberFormat="1" applyBorder="1"/>
    <xf numFmtId="6" fontId="0" fillId="0" borderId="1" xfId="0" applyNumberFormat="1" applyFont="1" applyBorder="1"/>
    <xf numFmtId="6" fontId="0" fillId="0" borderId="18" xfId="0" applyNumberFormat="1" applyFont="1" applyBorder="1"/>
    <xf numFmtId="0" fontId="5" fillId="0" borderId="4" xfId="0" applyFont="1" applyBorder="1"/>
    <xf numFmtId="0" fontId="5" fillId="0" borderId="5" xfId="0" applyFont="1" applyBorder="1"/>
    <xf numFmtId="6" fontId="5" fillId="0" borderId="5" xfId="0" applyNumberFormat="1" applyFont="1" applyBorder="1"/>
    <xf numFmtId="0" fontId="5" fillId="3" borderId="5" xfId="0" applyFont="1" applyFill="1" applyBorder="1"/>
    <xf numFmtId="0" fontId="5" fillId="0" borderId="9" xfId="0" applyFont="1" applyBorder="1"/>
    <xf numFmtId="0" fontId="5" fillId="0" borderId="0" xfId="0" applyFont="1" applyBorder="1"/>
    <xf numFmtId="0" fontId="5" fillId="6" borderId="1" xfId="0" applyFont="1" applyFill="1" applyBorder="1"/>
    <xf numFmtId="0" fontId="5" fillId="4" borderId="1" xfId="0" applyFont="1" applyFill="1" applyBorder="1"/>
    <xf numFmtId="0" fontId="5" fillId="0" borderId="11" xfId="0" applyFont="1" applyBorder="1"/>
    <xf numFmtId="0" fontId="5" fillId="0" borderId="12" xfId="0" applyFont="1" applyBorder="1"/>
    <xf numFmtId="0" fontId="5" fillId="2" borderId="13" xfId="0" applyFont="1" applyFill="1" applyBorder="1"/>
    <xf numFmtId="0" fontId="5" fillId="3" borderId="1" xfId="0" applyFont="1" applyFill="1" applyBorder="1"/>
    <xf numFmtId="0" fontId="5" fillId="2" borderId="1" xfId="0" applyFont="1" applyFill="1" applyBorder="1"/>
    <xf numFmtId="166" fontId="0" fillId="0" borderId="1" xfId="0" applyNumberFormat="1" applyBorder="1"/>
    <xf numFmtId="0" fontId="1" fillId="0" borderId="1" xfId="0" applyFont="1" applyBorder="1"/>
    <xf numFmtId="0" fontId="5" fillId="0" borderId="0" xfId="0" applyFont="1" applyFill="1" applyBorder="1"/>
    <xf numFmtId="164" fontId="5" fillId="0" borderId="0" xfId="0" applyNumberFormat="1" applyFont="1" applyFill="1" applyBorder="1"/>
    <xf numFmtId="0" fontId="0" fillId="0" borderId="18" xfId="0" applyFill="1" applyBorder="1" applyAlignment="1">
      <alignment horizontal="right"/>
    </xf>
    <xf numFmtId="165" fontId="0" fillId="0" borderId="5" xfId="0" applyNumberFormat="1" applyBorder="1"/>
    <xf numFmtId="165" fontId="0" fillId="0" borderId="13" xfId="0" applyNumberFormat="1" applyBorder="1"/>
    <xf numFmtId="165" fontId="0" fillId="0" borderId="18" xfId="0" applyNumberFormat="1" applyFill="1" applyBorder="1" applyAlignment="1">
      <alignment horizontal="right"/>
    </xf>
    <xf numFmtId="6" fontId="0" fillId="0" borderId="5" xfId="0" applyNumberFormat="1" applyBorder="1" applyAlignment="1">
      <alignment horizontal="center"/>
    </xf>
    <xf numFmtId="6" fontId="0" fillId="0" borderId="1" xfId="0" applyNumberFormat="1" applyBorder="1" applyAlignment="1">
      <alignment horizontal="center"/>
    </xf>
    <xf numFmtId="6" fontId="0" fillId="0" borderId="13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3" xfId="0" applyBorder="1" applyAlignment="1">
      <alignment horizontal="center"/>
    </xf>
    <xf numFmtId="165" fontId="0" fillId="0" borderId="5" xfId="0" applyNumberFormat="1" applyBorder="1" applyAlignment="1">
      <alignment horizontal="center"/>
    </xf>
    <xf numFmtId="167" fontId="0" fillId="0" borderId="5" xfId="0" applyNumberForma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167" fontId="0" fillId="0" borderId="1" xfId="0" applyNumberFormat="1" applyBorder="1" applyAlignment="1">
      <alignment horizontal="center"/>
    </xf>
    <xf numFmtId="165" fontId="0" fillId="0" borderId="13" xfId="0" applyNumberFormat="1" applyBorder="1" applyAlignment="1">
      <alignment horizontal="center"/>
    </xf>
    <xf numFmtId="167" fontId="0" fillId="0" borderId="13" xfId="0" applyNumberFormat="1" applyBorder="1" applyAlignment="1">
      <alignment horizontal="center"/>
    </xf>
    <xf numFmtId="0" fontId="0" fillId="0" borderId="18" xfId="0" applyFill="1" applyBorder="1" applyAlignment="1">
      <alignment horizontal="center"/>
    </xf>
    <xf numFmtId="165" fontId="0" fillId="0" borderId="18" xfId="0" applyNumberFormat="1" applyFill="1" applyBorder="1" applyAlignment="1">
      <alignment horizontal="center"/>
    </xf>
    <xf numFmtId="165" fontId="0" fillId="0" borderId="1" xfId="0" applyNumberFormat="1" applyFill="1" applyBorder="1" applyAlignment="1">
      <alignment horizontal="center"/>
    </xf>
    <xf numFmtId="167" fontId="0" fillId="0" borderId="18" xfId="0" applyNumberForma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9" xfId="0" applyFon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2" fontId="0" fillId="2" borderId="5" xfId="0" applyNumberFormat="1" applyFill="1" applyBorder="1" applyAlignment="1">
      <alignment horizontal="center"/>
    </xf>
    <xf numFmtId="165" fontId="0" fillId="2" borderId="5" xfId="0" applyNumberFormat="1" applyFont="1" applyFill="1" applyBorder="1" applyAlignment="1">
      <alignment horizontal="center"/>
    </xf>
    <xf numFmtId="0" fontId="0" fillId="2" borderId="6" xfId="0" applyFon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2" fontId="0" fillId="6" borderId="1" xfId="0" applyNumberFormat="1" applyFill="1" applyBorder="1" applyAlignment="1">
      <alignment horizontal="center"/>
    </xf>
    <xf numFmtId="165" fontId="0" fillId="6" borderId="1" xfId="0" applyNumberFormat="1" applyFont="1" applyFill="1" applyBorder="1" applyAlignment="1">
      <alignment horizontal="center"/>
    </xf>
    <xf numFmtId="0" fontId="0" fillId="6" borderId="8" xfId="0" applyFont="1" applyFill="1" applyBorder="1" applyAlignment="1">
      <alignment horizontal="center"/>
    </xf>
    <xf numFmtId="0" fontId="4" fillId="3" borderId="18" xfId="0" applyFont="1" applyFill="1" applyBorder="1" applyAlignment="1">
      <alignment horizontal="center"/>
    </xf>
    <xf numFmtId="2" fontId="4" fillId="3" borderId="18" xfId="0" applyNumberFormat="1" applyFont="1" applyFill="1" applyBorder="1" applyAlignment="1">
      <alignment horizontal="center"/>
    </xf>
    <xf numFmtId="165" fontId="4" fillId="3" borderId="18" xfId="0" applyNumberFormat="1" applyFont="1" applyFill="1" applyBorder="1" applyAlignment="1">
      <alignment horizontal="center"/>
    </xf>
    <xf numFmtId="0" fontId="4" fillId="3" borderId="19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2" fontId="5" fillId="3" borderId="5" xfId="0" applyNumberFormat="1" applyFont="1" applyFill="1" applyBorder="1" applyAlignment="1">
      <alignment horizontal="center"/>
    </xf>
    <xf numFmtId="165" fontId="5" fillId="3" borderId="5" xfId="0" applyNumberFormat="1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/>
    </xf>
    <xf numFmtId="2" fontId="5" fillId="6" borderId="1" xfId="0" applyNumberFormat="1" applyFont="1" applyFill="1" applyBorder="1" applyAlignment="1">
      <alignment horizontal="center"/>
    </xf>
    <xf numFmtId="165" fontId="5" fillId="6" borderId="1" xfId="0" applyNumberFormat="1" applyFont="1" applyFill="1" applyBorder="1" applyAlignment="1">
      <alignment horizontal="center"/>
    </xf>
    <xf numFmtId="0" fontId="5" fillId="6" borderId="10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2" fontId="5" fillId="4" borderId="1" xfId="0" applyNumberFormat="1" applyFont="1" applyFill="1" applyBorder="1" applyAlignment="1">
      <alignment horizontal="center"/>
    </xf>
    <xf numFmtId="165" fontId="5" fillId="4" borderId="1" xfId="0" applyNumberFormat="1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2" fontId="5" fillId="2" borderId="13" xfId="0" applyNumberFormat="1" applyFont="1" applyFill="1" applyBorder="1" applyAlignment="1">
      <alignment horizontal="center"/>
    </xf>
    <xf numFmtId="165" fontId="5" fillId="2" borderId="13" xfId="0" applyNumberFormat="1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2" fontId="0" fillId="3" borderId="2" xfId="0" applyNumberFormat="1" applyFill="1" applyBorder="1" applyAlignment="1">
      <alignment horizontal="center"/>
    </xf>
    <xf numFmtId="165" fontId="0" fillId="3" borderId="2" xfId="0" applyNumberFormat="1" applyFont="1" applyFill="1" applyBorder="1" applyAlignment="1">
      <alignment horizontal="center"/>
    </xf>
    <xf numFmtId="0" fontId="0" fillId="3" borderId="10" xfId="0" applyFont="1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2" fontId="0" fillId="6" borderId="2" xfId="0" applyNumberFormat="1" applyFill="1" applyBorder="1" applyAlignment="1">
      <alignment horizontal="center"/>
    </xf>
    <xf numFmtId="165" fontId="0" fillId="6" borderId="2" xfId="0" applyNumberFormat="1" applyFont="1" applyFill="1" applyBorder="1" applyAlignment="1">
      <alignment horizontal="center"/>
    </xf>
    <xf numFmtId="0" fontId="0" fillId="6" borderId="10" xfId="0" applyFont="1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2" fontId="0" fillId="5" borderId="2" xfId="0" applyNumberFormat="1" applyFill="1" applyBorder="1" applyAlignment="1">
      <alignment horizontal="center"/>
    </xf>
    <xf numFmtId="165" fontId="0" fillId="5" borderId="2" xfId="0" applyNumberFormat="1" applyFont="1" applyFill="1" applyBorder="1" applyAlignment="1">
      <alignment horizontal="center"/>
    </xf>
    <xf numFmtId="0" fontId="0" fillId="5" borderId="10" xfId="0" applyFont="1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2" fontId="0" fillId="0" borderId="2" xfId="0" applyNumberFormat="1" applyFill="1" applyBorder="1" applyAlignment="1">
      <alignment horizontal="center"/>
    </xf>
    <xf numFmtId="165" fontId="0" fillId="0" borderId="2" xfId="0" applyNumberFormat="1" applyFont="1" applyFill="1" applyBorder="1" applyAlignment="1">
      <alignment horizontal="center"/>
    </xf>
    <xf numFmtId="0" fontId="0" fillId="0" borderId="10" xfId="0" applyFont="1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2" fontId="0" fillId="3" borderId="5" xfId="0" applyNumberFormat="1" applyFill="1" applyBorder="1" applyAlignment="1">
      <alignment horizontal="center"/>
    </xf>
    <xf numFmtId="165" fontId="0" fillId="3" borderId="5" xfId="0" applyNumberFormat="1" applyFill="1" applyBorder="1" applyAlignment="1">
      <alignment horizontal="center"/>
    </xf>
    <xf numFmtId="0" fontId="0" fillId="3" borderId="6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165" fontId="0" fillId="2" borderId="1" xfId="0" applyNumberForma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165" fontId="0" fillId="6" borderId="1" xfId="0" applyNumberFormat="1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2" fontId="0" fillId="4" borderId="13" xfId="0" applyNumberFormat="1" applyFill="1" applyBorder="1" applyAlignment="1">
      <alignment horizontal="center"/>
    </xf>
    <xf numFmtId="165" fontId="0" fillId="4" borderId="13" xfId="0" applyNumberFormat="1" applyFill="1" applyBorder="1" applyAlignment="1">
      <alignment horizontal="center"/>
    </xf>
    <xf numFmtId="0" fontId="0" fillId="4" borderId="16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2" fontId="0" fillId="4" borderId="18" xfId="0" applyNumberFormat="1" applyFill="1" applyBorder="1" applyAlignment="1">
      <alignment horizontal="center"/>
    </xf>
    <xf numFmtId="165" fontId="0" fillId="4" borderId="18" xfId="0" applyNumberFormat="1" applyFill="1" applyBorder="1" applyAlignment="1">
      <alignment horizontal="center"/>
    </xf>
    <xf numFmtId="0" fontId="0" fillId="4" borderId="19" xfId="0" applyFont="1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2" fontId="0" fillId="6" borderId="5" xfId="0" applyNumberFormat="1" applyFill="1" applyBorder="1" applyAlignment="1">
      <alignment horizontal="center"/>
    </xf>
    <xf numFmtId="165" fontId="0" fillId="6" borderId="5" xfId="0" applyNumberFormat="1" applyFill="1" applyBorder="1" applyAlignment="1">
      <alignment horizontal="center"/>
    </xf>
    <xf numFmtId="0" fontId="0" fillId="6" borderId="6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2" fontId="0" fillId="3" borderId="1" xfId="0" applyNumberFormat="1" applyFill="1" applyBorder="1" applyAlignment="1">
      <alignment horizontal="center"/>
    </xf>
    <xf numFmtId="0" fontId="0" fillId="3" borderId="8" xfId="0" applyFont="1" applyFill="1" applyBorder="1" applyAlignment="1">
      <alignment horizontal="center"/>
    </xf>
    <xf numFmtId="0" fontId="0" fillId="4" borderId="24" xfId="0" applyFill="1" applyBorder="1" applyAlignment="1">
      <alignment horizontal="center"/>
    </xf>
    <xf numFmtId="2" fontId="0" fillId="4" borderId="24" xfId="0" applyNumberFormat="1" applyFill="1" applyBorder="1" applyAlignment="1">
      <alignment horizontal="center"/>
    </xf>
    <xf numFmtId="0" fontId="0" fillId="4" borderId="25" xfId="0" applyFont="1" applyFill="1" applyBorder="1" applyAlignment="1">
      <alignment horizontal="center"/>
    </xf>
    <xf numFmtId="0" fontId="0" fillId="3" borderId="21" xfId="0" applyFill="1" applyBorder="1" applyAlignment="1">
      <alignment horizontal="center"/>
    </xf>
    <xf numFmtId="2" fontId="0" fillId="3" borderId="21" xfId="0" applyNumberFormat="1" applyFill="1" applyBorder="1" applyAlignment="1">
      <alignment horizontal="center"/>
    </xf>
    <xf numFmtId="165" fontId="0" fillId="3" borderId="21" xfId="0" applyNumberFormat="1" applyFill="1" applyBorder="1" applyAlignment="1">
      <alignment horizontal="center"/>
    </xf>
    <xf numFmtId="0" fontId="0" fillId="3" borderId="22" xfId="0" applyFont="1" applyFill="1" applyBorder="1" applyAlignment="1">
      <alignment horizontal="center"/>
    </xf>
    <xf numFmtId="0" fontId="5" fillId="0" borderId="7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167" fontId="5" fillId="0" borderId="1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168" fontId="0" fillId="0" borderId="0" xfId="0" applyNumberFormat="1" applyAlignment="1">
      <alignment horizontal="center"/>
    </xf>
    <xf numFmtId="164" fontId="0" fillId="0" borderId="0" xfId="0" applyNumberFormat="1"/>
    <xf numFmtId="0" fontId="0" fillId="7" borderId="7" xfId="0" applyFill="1" applyBorder="1"/>
    <xf numFmtId="0" fontId="0" fillId="7" borderId="1" xfId="0" applyFill="1" applyBorder="1"/>
    <xf numFmtId="6" fontId="0" fillId="7" borderId="1" xfId="0" applyNumberFormat="1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165" fontId="0" fillId="7" borderId="1" xfId="0" applyNumberFormat="1" applyFill="1" applyBorder="1" applyAlignment="1">
      <alignment horizontal="center"/>
    </xf>
    <xf numFmtId="167" fontId="0" fillId="7" borderId="1" xfId="0" applyNumberFormat="1" applyFill="1" applyBorder="1" applyAlignment="1">
      <alignment horizontal="center"/>
    </xf>
    <xf numFmtId="165" fontId="0" fillId="7" borderId="1" xfId="0" applyNumberFormat="1" applyFill="1" applyBorder="1"/>
    <xf numFmtId="0" fontId="0" fillId="7" borderId="8" xfId="0" applyFill="1" applyBorder="1" applyAlignment="1">
      <alignment horizontal="center"/>
    </xf>
    <xf numFmtId="0" fontId="0" fillId="7" borderId="15" xfId="0" applyFill="1" applyBorder="1"/>
    <xf numFmtId="0" fontId="0" fillId="7" borderId="13" xfId="0" applyFill="1" applyBorder="1"/>
    <xf numFmtId="6" fontId="0" fillId="7" borderId="13" xfId="0" applyNumberFormat="1" applyFill="1" applyBorder="1" applyAlignment="1">
      <alignment horizontal="center"/>
    </xf>
    <xf numFmtId="0" fontId="0" fillId="7" borderId="13" xfId="0" applyFill="1" applyBorder="1" applyAlignment="1">
      <alignment horizontal="center"/>
    </xf>
    <xf numFmtId="165" fontId="0" fillId="7" borderId="13" xfId="0" applyNumberFormat="1" applyFill="1" applyBorder="1" applyAlignment="1">
      <alignment horizontal="center"/>
    </xf>
    <xf numFmtId="167" fontId="0" fillId="7" borderId="13" xfId="0" applyNumberFormat="1" applyFill="1" applyBorder="1" applyAlignment="1">
      <alignment horizontal="center"/>
    </xf>
    <xf numFmtId="165" fontId="0" fillId="7" borderId="13" xfId="0" applyNumberFormat="1" applyFill="1" applyBorder="1"/>
    <xf numFmtId="0" fontId="0" fillId="7" borderId="16" xfId="0" applyFill="1" applyBorder="1" applyAlignment="1">
      <alignment horizont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169" fontId="7" fillId="0" borderId="0" xfId="0" applyNumberFormat="1" applyFont="1" applyAlignment="1">
      <alignment horizontal="center" vertical="center"/>
    </xf>
    <xf numFmtId="170" fontId="0" fillId="0" borderId="0" xfId="0" applyNumberFormat="1"/>
    <xf numFmtId="170" fontId="0" fillId="0" borderId="0" xfId="0" applyNumberFormat="1" applyAlignment="1">
      <alignment horizontal="center"/>
    </xf>
    <xf numFmtId="165" fontId="5" fillId="0" borderId="1" xfId="0" applyNumberFormat="1" applyFont="1" applyBorder="1" applyAlignment="1">
      <alignment horizontal="center"/>
    </xf>
    <xf numFmtId="0" fontId="5" fillId="7" borderId="7" xfId="0" applyFont="1" applyFill="1" applyBorder="1"/>
    <xf numFmtId="0" fontId="5" fillId="7" borderId="1" xfId="0" applyFont="1" applyFill="1" applyBorder="1"/>
    <xf numFmtId="6" fontId="5" fillId="7" borderId="1" xfId="0" applyNumberFormat="1" applyFont="1" applyFill="1" applyBorder="1" applyAlignment="1">
      <alignment horizontal="center"/>
    </xf>
    <xf numFmtId="0" fontId="5" fillId="7" borderId="1" xfId="0" applyFont="1" applyFill="1" applyBorder="1" applyAlignment="1">
      <alignment horizontal="center"/>
    </xf>
    <xf numFmtId="165" fontId="5" fillId="7" borderId="1" xfId="0" applyNumberFormat="1" applyFont="1" applyFill="1" applyBorder="1" applyAlignment="1">
      <alignment horizontal="center"/>
    </xf>
    <xf numFmtId="167" fontId="5" fillId="7" borderId="1" xfId="0" applyNumberFormat="1" applyFont="1" applyFill="1" applyBorder="1" applyAlignment="1">
      <alignment horizontal="center"/>
    </xf>
    <xf numFmtId="165" fontId="5" fillId="7" borderId="1" xfId="0" applyNumberFormat="1" applyFont="1" applyFill="1" applyBorder="1"/>
    <xf numFmtId="0" fontId="5" fillId="7" borderId="8" xfId="0" applyFont="1" applyFill="1" applyBorder="1" applyAlignment="1">
      <alignment horizontal="center"/>
    </xf>
    <xf numFmtId="0" fontId="2" fillId="0" borderId="0" xfId="0" applyFont="1"/>
    <xf numFmtId="0" fontId="4" fillId="0" borderId="0" xfId="0" applyFont="1"/>
    <xf numFmtId="0" fontId="0" fillId="0" borderId="7" xfId="0" applyFont="1" applyBorder="1"/>
    <xf numFmtId="6" fontId="0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165" fontId="0" fillId="0" borderId="1" xfId="0" applyNumberFormat="1" applyFont="1" applyBorder="1" applyAlignment="1">
      <alignment horizontal="center"/>
    </xf>
    <xf numFmtId="167" fontId="0" fillId="0" borderId="1" xfId="0" applyNumberFormat="1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3" xfId="0" applyBorder="1" applyAlignment="1">
      <alignment horizontal="center"/>
    </xf>
    <xf numFmtId="167" fontId="0" fillId="0" borderId="3" xfId="0" applyNumberFormat="1" applyBorder="1" applyAlignment="1">
      <alignment horizontal="center"/>
    </xf>
    <xf numFmtId="170" fontId="0" fillId="0" borderId="1" xfId="0" applyNumberFormat="1" applyBorder="1" applyAlignment="1">
      <alignment horizontal="center"/>
    </xf>
    <xf numFmtId="0" fontId="2" fillId="0" borderId="1" xfId="0" applyFont="1" applyBorder="1"/>
    <xf numFmtId="165" fontId="2" fillId="0" borderId="1" xfId="0" applyNumberFormat="1" applyFont="1" applyBorder="1"/>
    <xf numFmtId="0" fontId="0" fillId="7" borderId="7" xfId="0" applyFont="1" applyFill="1" applyBorder="1"/>
    <xf numFmtId="0" fontId="0" fillId="7" borderId="1" xfId="0" applyFont="1" applyFill="1" applyBorder="1"/>
    <xf numFmtId="6" fontId="0" fillId="7" borderId="1" xfId="0" applyNumberFormat="1" applyFont="1" applyFill="1" applyBorder="1" applyAlignment="1">
      <alignment horizontal="center"/>
    </xf>
    <xf numFmtId="0" fontId="0" fillId="7" borderId="1" xfId="0" applyFont="1" applyFill="1" applyBorder="1" applyAlignment="1">
      <alignment horizontal="center"/>
    </xf>
    <xf numFmtId="165" fontId="0" fillId="7" borderId="1" xfId="0" applyNumberFormat="1" applyFont="1" applyFill="1" applyBorder="1" applyAlignment="1">
      <alignment horizontal="center"/>
    </xf>
    <xf numFmtId="167" fontId="0" fillId="7" borderId="1" xfId="0" applyNumberFormat="1" applyFont="1" applyFill="1" applyBorder="1" applyAlignment="1">
      <alignment horizontal="center"/>
    </xf>
    <xf numFmtId="165" fontId="0" fillId="7" borderId="1" xfId="0" applyNumberFormat="1" applyFont="1" applyFill="1" applyBorder="1"/>
    <xf numFmtId="0" fontId="0" fillId="7" borderId="8" xfId="0" applyFont="1" applyFill="1" applyBorder="1" applyAlignment="1">
      <alignment horizontal="center"/>
    </xf>
    <xf numFmtId="166" fontId="0" fillId="7" borderId="1" xfId="0" applyNumberFormat="1" applyFill="1" applyBorder="1"/>
    <xf numFmtId="6" fontId="5" fillId="0" borderId="1" xfId="0" applyNumberFormat="1" applyFont="1" applyBorder="1"/>
    <xf numFmtId="0" fontId="5" fillId="4" borderId="8" xfId="0" applyFont="1" applyFill="1" applyBorder="1" applyAlignment="1">
      <alignment horizontal="center"/>
    </xf>
    <xf numFmtId="164" fontId="5" fillId="6" borderId="1" xfId="0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164" fontId="5" fillId="3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164" fontId="5" fillId="2" borderId="1" xfId="0" applyNumberFormat="1" applyFont="1" applyFill="1" applyBorder="1" applyAlignment="1">
      <alignment horizontal="center"/>
    </xf>
    <xf numFmtId="164" fontId="5" fillId="4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7.xml"/><Relationship Id="rId3" Type="http://schemas.openxmlformats.org/officeDocument/2006/relationships/worksheet" Target="worksheets/sheet2.xml"/><Relationship Id="rId7" Type="http://schemas.openxmlformats.org/officeDocument/2006/relationships/worksheet" Target="worksheets/sheet6.xml"/><Relationship Id="rId12" Type="http://schemas.openxmlformats.org/officeDocument/2006/relationships/calcChain" Target="calcChain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worksheet" Target="worksheets/sheet5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4.xml"/><Relationship Id="rId10" Type="http://schemas.openxmlformats.org/officeDocument/2006/relationships/styles" Target="styles.xml"/><Relationship Id="rId4" Type="http://schemas.openxmlformats.org/officeDocument/2006/relationships/worksheet" Target="worksheets/sheet3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Units!$P$8:$P$68</c:f>
              <c:numCache>
                <c:formatCode>General</c:formatCode>
                <c:ptCount val="61"/>
                <c:pt idx="0">
                  <c:v>200</c:v>
                </c:pt>
                <c:pt idx="1">
                  <c:v>210</c:v>
                </c:pt>
                <c:pt idx="2">
                  <c:v>220</c:v>
                </c:pt>
                <c:pt idx="3">
                  <c:v>230</c:v>
                </c:pt>
                <c:pt idx="4">
                  <c:v>240</c:v>
                </c:pt>
                <c:pt idx="5">
                  <c:v>250</c:v>
                </c:pt>
                <c:pt idx="6">
                  <c:v>260</c:v>
                </c:pt>
                <c:pt idx="7">
                  <c:v>270</c:v>
                </c:pt>
                <c:pt idx="8">
                  <c:v>280</c:v>
                </c:pt>
                <c:pt idx="9">
                  <c:v>290</c:v>
                </c:pt>
                <c:pt idx="10">
                  <c:v>300</c:v>
                </c:pt>
                <c:pt idx="11">
                  <c:v>310</c:v>
                </c:pt>
                <c:pt idx="12">
                  <c:v>320</c:v>
                </c:pt>
                <c:pt idx="13">
                  <c:v>330</c:v>
                </c:pt>
                <c:pt idx="14">
                  <c:v>340</c:v>
                </c:pt>
                <c:pt idx="15">
                  <c:v>350</c:v>
                </c:pt>
                <c:pt idx="16">
                  <c:v>360</c:v>
                </c:pt>
                <c:pt idx="17">
                  <c:v>370</c:v>
                </c:pt>
                <c:pt idx="18">
                  <c:v>380</c:v>
                </c:pt>
                <c:pt idx="19">
                  <c:v>390</c:v>
                </c:pt>
                <c:pt idx="20">
                  <c:v>400</c:v>
                </c:pt>
                <c:pt idx="21">
                  <c:v>410</c:v>
                </c:pt>
                <c:pt idx="22">
                  <c:v>420</c:v>
                </c:pt>
                <c:pt idx="23">
                  <c:v>430</c:v>
                </c:pt>
                <c:pt idx="24">
                  <c:v>440</c:v>
                </c:pt>
                <c:pt idx="25">
                  <c:v>450</c:v>
                </c:pt>
                <c:pt idx="26">
                  <c:v>460</c:v>
                </c:pt>
                <c:pt idx="27">
                  <c:v>470</c:v>
                </c:pt>
                <c:pt idx="28">
                  <c:v>480</c:v>
                </c:pt>
                <c:pt idx="29">
                  <c:v>490</c:v>
                </c:pt>
                <c:pt idx="30">
                  <c:v>500</c:v>
                </c:pt>
                <c:pt idx="31">
                  <c:v>510</c:v>
                </c:pt>
                <c:pt idx="32">
                  <c:v>520</c:v>
                </c:pt>
                <c:pt idx="33">
                  <c:v>530</c:v>
                </c:pt>
                <c:pt idx="34">
                  <c:v>540</c:v>
                </c:pt>
                <c:pt idx="35">
                  <c:v>550</c:v>
                </c:pt>
                <c:pt idx="36">
                  <c:v>560</c:v>
                </c:pt>
                <c:pt idx="37">
                  <c:v>570</c:v>
                </c:pt>
                <c:pt idx="38">
                  <c:v>580</c:v>
                </c:pt>
                <c:pt idx="39">
                  <c:v>590</c:v>
                </c:pt>
                <c:pt idx="40">
                  <c:v>600</c:v>
                </c:pt>
                <c:pt idx="41">
                  <c:v>610</c:v>
                </c:pt>
                <c:pt idx="42">
                  <c:v>620</c:v>
                </c:pt>
                <c:pt idx="43">
                  <c:v>630</c:v>
                </c:pt>
                <c:pt idx="44">
                  <c:v>640</c:v>
                </c:pt>
                <c:pt idx="45">
                  <c:v>650</c:v>
                </c:pt>
                <c:pt idx="46">
                  <c:v>660</c:v>
                </c:pt>
                <c:pt idx="47">
                  <c:v>670</c:v>
                </c:pt>
                <c:pt idx="48">
                  <c:v>680</c:v>
                </c:pt>
                <c:pt idx="49">
                  <c:v>690</c:v>
                </c:pt>
                <c:pt idx="50">
                  <c:v>700</c:v>
                </c:pt>
                <c:pt idx="51">
                  <c:v>710</c:v>
                </c:pt>
                <c:pt idx="52">
                  <c:v>720</c:v>
                </c:pt>
                <c:pt idx="53">
                  <c:v>730</c:v>
                </c:pt>
                <c:pt idx="54">
                  <c:v>740</c:v>
                </c:pt>
                <c:pt idx="55">
                  <c:v>750</c:v>
                </c:pt>
                <c:pt idx="56">
                  <c:v>760</c:v>
                </c:pt>
                <c:pt idx="57">
                  <c:v>770</c:v>
                </c:pt>
                <c:pt idx="58">
                  <c:v>780</c:v>
                </c:pt>
                <c:pt idx="59">
                  <c:v>790</c:v>
                </c:pt>
                <c:pt idx="60">
                  <c:v>800</c:v>
                </c:pt>
              </c:numCache>
            </c:numRef>
          </c:xVal>
          <c:yVal>
            <c:numRef>
              <c:f>Units!$Q$8:$Q$68</c:f>
              <c:numCache>
                <c:formatCode>0.0000</c:formatCode>
                <c:ptCount val="61"/>
                <c:pt idx="0">
                  <c:v>3.07</c:v>
                </c:pt>
                <c:pt idx="1">
                  <c:v>1.99</c:v>
                </c:pt>
                <c:pt idx="2">
                  <c:v>1.31</c:v>
                </c:pt>
                <c:pt idx="3">
                  <c:v>0.92700000000000005</c:v>
                </c:pt>
                <c:pt idx="4">
                  <c:v>0.72</c:v>
                </c:pt>
                <c:pt idx="5">
                  <c:v>0.55900000000000005</c:v>
                </c:pt>
                <c:pt idx="6">
                  <c:v>0.45700000000000002</c:v>
                </c:pt>
                <c:pt idx="7">
                  <c:v>0.373</c:v>
                </c:pt>
                <c:pt idx="8">
                  <c:v>0.28799999999999998</c:v>
                </c:pt>
                <c:pt idx="9">
                  <c:v>0.215</c:v>
                </c:pt>
                <c:pt idx="10">
                  <c:v>0.14099999999999999</c:v>
                </c:pt>
                <c:pt idx="11">
                  <c:v>0.105</c:v>
                </c:pt>
                <c:pt idx="12">
                  <c:v>8.4400000000000003E-2</c:v>
                </c:pt>
                <c:pt idx="13">
                  <c:v>6.7799999999999999E-2</c:v>
                </c:pt>
                <c:pt idx="14">
                  <c:v>5.6099999999999997E-2</c:v>
                </c:pt>
                <c:pt idx="15">
                  <c:v>4.6300000000000001E-2</c:v>
                </c:pt>
                <c:pt idx="16">
                  <c:v>3.7900000000000003E-2</c:v>
                </c:pt>
                <c:pt idx="17">
                  <c:v>0.03</c:v>
                </c:pt>
                <c:pt idx="18">
                  <c:v>2.1999999999999999E-2</c:v>
                </c:pt>
                <c:pt idx="19">
                  <c:v>1.9099999999999999E-2</c:v>
                </c:pt>
                <c:pt idx="20">
                  <c:v>1.7100000000000001E-2</c:v>
                </c:pt>
                <c:pt idx="21">
                  <c:v>1.6199999999999999E-2</c:v>
                </c:pt>
                <c:pt idx="22">
                  <c:v>1.5299999999999999E-2</c:v>
                </c:pt>
                <c:pt idx="23">
                  <c:v>1.44E-2</c:v>
                </c:pt>
                <c:pt idx="24">
                  <c:v>1.4500000000000001E-2</c:v>
                </c:pt>
                <c:pt idx="25">
                  <c:v>1.4500000000000001E-2</c:v>
                </c:pt>
                <c:pt idx="26">
                  <c:v>1.5599999999999999E-2</c:v>
                </c:pt>
                <c:pt idx="27">
                  <c:v>1.5599999999999999E-2</c:v>
                </c:pt>
                <c:pt idx="28">
                  <c:v>1.7600000000000001E-2</c:v>
                </c:pt>
                <c:pt idx="29">
                  <c:v>1.9599999999999999E-2</c:v>
                </c:pt>
                <c:pt idx="30">
                  <c:v>2.5700000000000001E-2</c:v>
                </c:pt>
                <c:pt idx="31">
                  <c:v>3.5700000000000003E-2</c:v>
                </c:pt>
                <c:pt idx="32">
                  <c:v>4.7699999999999999E-2</c:v>
                </c:pt>
                <c:pt idx="33">
                  <c:v>5.0700000000000002E-2</c:v>
                </c:pt>
                <c:pt idx="34">
                  <c:v>5.5800000000000002E-2</c:v>
                </c:pt>
                <c:pt idx="35">
                  <c:v>6.3799999999999996E-2</c:v>
                </c:pt>
                <c:pt idx="36">
                  <c:v>7.0800000000000002E-2</c:v>
                </c:pt>
                <c:pt idx="37">
                  <c:v>7.9899999999999999E-2</c:v>
                </c:pt>
                <c:pt idx="38">
                  <c:v>0.108</c:v>
                </c:pt>
                <c:pt idx="39">
                  <c:v>0.157</c:v>
                </c:pt>
                <c:pt idx="40">
                  <c:v>0.24399999999999999</c:v>
                </c:pt>
                <c:pt idx="41">
                  <c:v>0.28899999999999998</c:v>
                </c:pt>
                <c:pt idx="42">
                  <c:v>0.309</c:v>
                </c:pt>
                <c:pt idx="43">
                  <c:v>0.31900000000000001</c:v>
                </c:pt>
                <c:pt idx="44">
                  <c:v>0.32900000000000001</c:v>
                </c:pt>
                <c:pt idx="45">
                  <c:v>0.34899999999999998</c:v>
                </c:pt>
                <c:pt idx="46">
                  <c:v>0.4</c:v>
                </c:pt>
                <c:pt idx="47">
                  <c:v>0.43</c:v>
                </c:pt>
                <c:pt idx="48">
                  <c:v>0.45</c:v>
                </c:pt>
                <c:pt idx="49">
                  <c:v>0.5</c:v>
                </c:pt>
                <c:pt idx="50">
                  <c:v>0.65</c:v>
                </c:pt>
                <c:pt idx="51">
                  <c:v>0.83899999999999997</c:v>
                </c:pt>
                <c:pt idx="52">
                  <c:v>1.169</c:v>
                </c:pt>
                <c:pt idx="53">
                  <c:v>1.7989999999999999</c:v>
                </c:pt>
                <c:pt idx="54">
                  <c:v>2.38</c:v>
                </c:pt>
                <c:pt idx="55">
                  <c:v>2.4700000000000002</c:v>
                </c:pt>
                <c:pt idx="56">
                  <c:v>2.5499999999999998</c:v>
                </c:pt>
                <c:pt idx="57">
                  <c:v>2.5099999999999998</c:v>
                </c:pt>
                <c:pt idx="58">
                  <c:v>2.36</c:v>
                </c:pt>
                <c:pt idx="59">
                  <c:v>2.16</c:v>
                </c:pt>
                <c:pt idx="60">
                  <c:v>2.0699999999999998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5774976"/>
        <c:axId val="96838016"/>
      </c:scatterChart>
      <c:valAx>
        <c:axId val="957749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Wavelength (nm)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96838016"/>
        <c:crosses val="autoZero"/>
        <c:crossBetween val="midCat"/>
      </c:valAx>
      <c:valAx>
        <c:axId val="9683801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Absorption Coefficient (1/m)</a:t>
                </a:r>
              </a:p>
            </c:rich>
          </c:tx>
          <c:overlay val="0"/>
        </c:title>
        <c:numFmt formatCode="0.000" sourceLinked="0"/>
        <c:majorTickMark val="out"/>
        <c:minorTickMark val="none"/>
        <c:tickLblPos val="nextTo"/>
        <c:crossAx val="95774976"/>
        <c:crosses val="autoZero"/>
        <c:crossBetween val="midCat"/>
      </c:valAx>
    </c:plotArea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45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1034" cy="6293069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83"/>
  <sheetViews>
    <sheetView topLeftCell="H25" workbookViewId="0">
      <selection activeCell="T33" sqref="T33"/>
    </sheetView>
  </sheetViews>
  <sheetFormatPr defaultRowHeight="15" x14ac:dyDescent="0.25"/>
  <cols>
    <col min="1" max="1" width="14.42578125" customWidth="1"/>
    <col min="2" max="2" width="17.85546875" customWidth="1"/>
    <col min="3" max="3" width="11.140625" customWidth="1"/>
    <col min="4" max="4" width="12.7109375" customWidth="1"/>
    <col min="5" max="5" width="17.85546875" customWidth="1"/>
    <col min="9" max="9" width="15" customWidth="1"/>
    <col min="10" max="10" width="18.85546875" customWidth="1"/>
    <col min="11" max="11" width="21.140625" customWidth="1"/>
    <col min="12" max="12" width="7.28515625" customWidth="1"/>
    <col min="13" max="13" width="15.140625" customWidth="1"/>
    <col min="14" max="14" width="11.85546875" customWidth="1"/>
    <col min="16" max="16" width="14.7109375" customWidth="1"/>
    <col min="17" max="17" width="13.42578125" customWidth="1"/>
  </cols>
  <sheetData>
    <row r="2" spans="1:21" x14ac:dyDescent="0.25">
      <c r="D2" t="s">
        <v>15</v>
      </c>
    </row>
    <row r="3" spans="1:21" x14ac:dyDescent="0.25">
      <c r="A3" t="s">
        <v>8</v>
      </c>
      <c r="B3" t="s">
        <v>9</v>
      </c>
      <c r="C3" t="s">
        <v>10</v>
      </c>
      <c r="D3" t="s">
        <v>13</v>
      </c>
      <c r="E3" t="s">
        <v>19</v>
      </c>
      <c r="F3" t="s">
        <v>16</v>
      </c>
      <c r="G3" t="s">
        <v>21</v>
      </c>
    </row>
    <row r="4" spans="1:21" x14ac:dyDescent="0.25">
      <c r="A4" t="s">
        <v>11</v>
      </c>
      <c r="B4" t="s">
        <v>12</v>
      </c>
      <c r="C4" t="s">
        <v>18</v>
      </c>
      <c r="D4" t="s">
        <v>14</v>
      </c>
      <c r="E4" t="s">
        <v>20</v>
      </c>
      <c r="F4" t="s">
        <v>17</v>
      </c>
      <c r="G4" t="s">
        <v>22</v>
      </c>
      <c r="I4" t="s">
        <v>39</v>
      </c>
      <c r="J4" t="s">
        <v>166</v>
      </c>
      <c r="K4" t="s">
        <v>168</v>
      </c>
    </row>
    <row r="5" spans="1:21" x14ac:dyDescent="0.25">
      <c r="A5" s="3">
        <v>4800</v>
      </c>
      <c r="B5" s="3">
        <f>A5/1000</f>
        <v>4.8</v>
      </c>
      <c r="C5" s="3">
        <v>1</v>
      </c>
      <c r="D5" s="3">
        <v>0.26179999999999998</v>
      </c>
      <c r="E5" s="5">
        <f>4*3.1415*((1-COS(0.5*D5))/2)</f>
        <v>5.3752187020395824E-2</v>
      </c>
      <c r="F5" s="5">
        <f>E5*C5^2</f>
        <v>5.3752187020395824E-2</v>
      </c>
      <c r="G5" s="4">
        <f>B5/E5</f>
        <v>89.298692129097546</v>
      </c>
      <c r="I5" t="s">
        <v>25</v>
      </c>
      <c r="J5" t="s">
        <v>167</v>
      </c>
      <c r="K5" t="s">
        <v>169</v>
      </c>
      <c r="Q5" t="s">
        <v>173</v>
      </c>
    </row>
    <row r="6" spans="1:21" x14ac:dyDescent="0.25">
      <c r="I6" s="3">
        <v>380</v>
      </c>
      <c r="J6" s="180">
        <v>3.8999999999999999E-5</v>
      </c>
      <c r="K6" s="5">
        <v>2.7E-2</v>
      </c>
      <c r="L6" s="5"/>
      <c r="M6" t="s">
        <v>39</v>
      </c>
      <c r="N6" t="s">
        <v>171</v>
      </c>
      <c r="P6" t="s">
        <v>39</v>
      </c>
      <c r="Q6" t="s">
        <v>172</v>
      </c>
    </row>
    <row r="7" spans="1:21" x14ac:dyDescent="0.25">
      <c r="I7" s="3">
        <f>I6+10</f>
        <v>390</v>
      </c>
      <c r="J7" s="180">
        <v>1.2E-4</v>
      </c>
      <c r="K7" s="5">
        <v>8.2000000000000003E-2</v>
      </c>
      <c r="L7" s="5"/>
      <c r="M7" t="s">
        <v>25</v>
      </c>
      <c r="N7" t="s">
        <v>170</v>
      </c>
      <c r="P7" t="s">
        <v>25</v>
      </c>
      <c r="Q7" t="s">
        <v>170</v>
      </c>
      <c r="T7" t="s">
        <v>6</v>
      </c>
      <c r="U7" t="s">
        <v>7</v>
      </c>
    </row>
    <row r="8" spans="1:21" x14ac:dyDescent="0.25">
      <c r="I8" s="3">
        <f t="shared" ref="I8:I21" si="0">I7+10</f>
        <v>400</v>
      </c>
      <c r="J8" s="180">
        <v>3.9599999999999998E-4</v>
      </c>
      <c r="K8" s="5">
        <v>0.27</v>
      </c>
      <c r="L8" s="5"/>
      <c r="M8" s="199">
        <v>250</v>
      </c>
      <c r="N8" s="200">
        <v>1.9E-3</v>
      </c>
      <c r="P8">
        <v>200</v>
      </c>
      <c r="Q8" s="201">
        <v>3.07</v>
      </c>
      <c r="S8" t="s">
        <v>0</v>
      </c>
      <c r="T8">
        <v>275</v>
      </c>
      <c r="U8">
        <v>430</v>
      </c>
    </row>
    <row r="9" spans="1:21" x14ac:dyDescent="0.25">
      <c r="I9" s="3">
        <f t="shared" si="0"/>
        <v>410</v>
      </c>
      <c r="J9" s="180">
        <v>1.2099999999999999E-3</v>
      </c>
      <c r="K9" s="5">
        <v>0.82599999999999996</v>
      </c>
      <c r="L9" s="5"/>
      <c r="M9" s="199">
        <v>300</v>
      </c>
      <c r="N9" s="200">
        <v>4.0000000000000002E-4</v>
      </c>
      <c r="P9">
        <f>P8+10</f>
        <v>210</v>
      </c>
      <c r="Q9" s="201">
        <v>1.99</v>
      </c>
      <c r="S9" t="s">
        <v>1</v>
      </c>
      <c r="T9">
        <v>470</v>
      </c>
      <c r="U9">
        <v>510</v>
      </c>
    </row>
    <row r="10" spans="1:21" x14ac:dyDescent="0.25">
      <c r="I10" s="3">
        <f t="shared" si="0"/>
        <v>420</v>
      </c>
      <c r="J10" s="180">
        <v>4.0000000000000001E-3</v>
      </c>
      <c r="K10" s="5">
        <v>2.7320000000000002</v>
      </c>
      <c r="L10" s="5"/>
      <c r="M10" s="199">
        <v>320</v>
      </c>
      <c r="N10" s="200">
        <v>2.0000000000000001E-4</v>
      </c>
      <c r="P10">
        <f t="shared" ref="P10:P67" si="1">P9+10</f>
        <v>220</v>
      </c>
      <c r="Q10" s="201">
        <v>1.31</v>
      </c>
      <c r="S10" t="s">
        <v>2</v>
      </c>
      <c r="T10">
        <v>520</v>
      </c>
      <c r="U10">
        <v>535</v>
      </c>
    </row>
    <row r="11" spans="1:21" x14ac:dyDescent="0.25">
      <c r="I11" s="3">
        <f t="shared" si="0"/>
        <v>430</v>
      </c>
      <c r="J11" s="180">
        <v>1.1599999999999999E-2</v>
      </c>
      <c r="K11" s="5">
        <v>7.0229999999999997</v>
      </c>
      <c r="L11" s="5"/>
      <c r="M11" s="199">
        <v>350</v>
      </c>
      <c r="N11" s="200">
        <v>1.2E-4</v>
      </c>
      <c r="P11">
        <f t="shared" si="1"/>
        <v>230</v>
      </c>
      <c r="Q11" s="201">
        <v>0.92700000000000005</v>
      </c>
      <c r="S11" t="s">
        <v>3</v>
      </c>
      <c r="T11">
        <v>570</v>
      </c>
      <c r="U11">
        <v>590</v>
      </c>
    </row>
    <row r="12" spans="1:21" x14ac:dyDescent="0.25">
      <c r="I12" s="3">
        <f t="shared" si="0"/>
        <v>440</v>
      </c>
      <c r="J12" s="180">
        <v>2.3E-2</v>
      </c>
      <c r="K12" s="5">
        <v>15.709</v>
      </c>
      <c r="L12" s="5"/>
      <c r="M12" s="199">
        <v>400</v>
      </c>
      <c r="N12" s="200">
        <v>6.0000000000000002E-5</v>
      </c>
      <c r="P12">
        <f t="shared" si="1"/>
        <v>240</v>
      </c>
      <c r="Q12" s="201">
        <v>0.72</v>
      </c>
      <c r="S12" t="s">
        <v>4</v>
      </c>
      <c r="T12">
        <v>620</v>
      </c>
      <c r="U12">
        <v>640</v>
      </c>
    </row>
    <row r="13" spans="1:21" x14ac:dyDescent="0.25">
      <c r="I13" s="3">
        <f t="shared" si="0"/>
        <v>450</v>
      </c>
      <c r="J13" s="180">
        <v>3.7999999999999999E-2</v>
      </c>
      <c r="K13" s="5">
        <v>25.954000000000001</v>
      </c>
      <c r="L13" s="5"/>
      <c r="M13" s="199">
        <v>420</v>
      </c>
      <c r="N13" s="200">
        <v>5.0000000000000002E-5</v>
      </c>
      <c r="P13">
        <f t="shared" si="1"/>
        <v>250</v>
      </c>
      <c r="Q13" s="201">
        <v>0.55900000000000005</v>
      </c>
      <c r="S13" t="s">
        <v>5</v>
      </c>
      <c r="T13">
        <v>700</v>
      </c>
      <c r="U13">
        <v>1720</v>
      </c>
    </row>
    <row r="14" spans="1:21" x14ac:dyDescent="0.25">
      <c r="I14" s="3">
        <f t="shared" si="0"/>
        <v>460</v>
      </c>
      <c r="J14" s="180">
        <v>0.06</v>
      </c>
      <c r="K14" s="5">
        <v>40.98</v>
      </c>
      <c r="L14" s="5"/>
      <c r="M14" s="199">
        <v>440</v>
      </c>
      <c r="N14" s="200">
        <v>4.0000000000000003E-5</v>
      </c>
      <c r="P14">
        <f t="shared" si="1"/>
        <v>260</v>
      </c>
      <c r="Q14" s="201">
        <v>0.45700000000000002</v>
      </c>
    </row>
    <row r="15" spans="1:21" x14ac:dyDescent="0.25">
      <c r="I15" s="3">
        <f t="shared" si="0"/>
        <v>470</v>
      </c>
      <c r="J15" s="180">
        <v>9.0980000000000005E-2</v>
      </c>
      <c r="K15" s="5">
        <v>62.139000000000003</v>
      </c>
      <c r="L15" s="5"/>
      <c r="M15" s="199">
        <v>460</v>
      </c>
      <c r="N15" s="200">
        <v>2.0000000000000002E-5</v>
      </c>
      <c r="P15">
        <f t="shared" si="1"/>
        <v>270</v>
      </c>
      <c r="Q15" s="201">
        <v>0.373</v>
      </c>
    </row>
    <row r="16" spans="1:21" x14ac:dyDescent="0.25">
      <c r="I16" s="3">
        <f t="shared" si="0"/>
        <v>480</v>
      </c>
      <c r="J16" s="180">
        <v>0.13902</v>
      </c>
      <c r="K16" s="5">
        <v>94.950999999999993</v>
      </c>
      <c r="L16" s="5"/>
      <c r="M16" s="199">
        <v>480</v>
      </c>
      <c r="N16" s="200">
        <v>3.0000000000000001E-5</v>
      </c>
      <c r="P16">
        <f t="shared" si="1"/>
        <v>280</v>
      </c>
      <c r="Q16" s="201">
        <v>0.28799999999999998</v>
      </c>
    </row>
    <row r="17" spans="2:17" x14ac:dyDescent="0.25">
      <c r="I17" s="3">
        <f t="shared" si="0"/>
        <v>490</v>
      </c>
      <c r="J17" s="180">
        <v>0.20802000000000001</v>
      </c>
      <c r="K17" s="5">
        <v>142.078</v>
      </c>
      <c r="L17" s="5"/>
      <c r="M17" s="199">
        <v>500</v>
      </c>
      <c r="N17" s="200">
        <v>6.0000000000000002E-5</v>
      </c>
      <c r="P17">
        <f t="shared" si="1"/>
        <v>290</v>
      </c>
      <c r="Q17" s="201">
        <v>0.215</v>
      </c>
    </row>
    <row r="18" spans="2:17" x14ac:dyDescent="0.25">
      <c r="I18" s="3">
        <f t="shared" si="0"/>
        <v>500</v>
      </c>
      <c r="J18" s="180">
        <v>0.32300000000000001</v>
      </c>
      <c r="K18" s="5">
        <v>220.60900000000001</v>
      </c>
      <c r="L18" s="5"/>
      <c r="M18" s="199">
        <v>520</v>
      </c>
      <c r="N18" s="200">
        <v>1.3999999999999999E-4</v>
      </c>
      <c r="P18">
        <f t="shared" si="1"/>
        <v>300</v>
      </c>
      <c r="Q18" s="201">
        <v>0.14099999999999999</v>
      </c>
    </row>
    <row r="19" spans="2:17" x14ac:dyDescent="0.25">
      <c r="B19" s="198"/>
      <c r="I19" s="3">
        <f t="shared" si="0"/>
        <v>510</v>
      </c>
      <c r="J19" s="180">
        <v>0.503</v>
      </c>
      <c r="K19" s="5">
        <v>343.54899999999998</v>
      </c>
      <c r="L19" s="5"/>
      <c r="M19" s="199">
        <v>530</v>
      </c>
      <c r="N19" s="200">
        <v>2.2000000000000001E-4</v>
      </c>
      <c r="P19">
        <f t="shared" si="1"/>
        <v>310</v>
      </c>
      <c r="Q19" s="201">
        <v>0.105</v>
      </c>
    </row>
    <row r="20" spans="2:17" x14ac:dyDescent="0.25">
      <c r="B20" s="198"/>
      <c r="I20" s="3">
        <f t="shared" si="0"/>
        <v>520</v>
      </c>
      <c r="J20" s="180">
        <v>0.71</v>
      </c>
      <c r="K20" s="5">
        <v>484.93</v>
      </c>
      <c r="L20" s="5"/>
      <c r="M20" s="199">
        <v>540</v>
      </c>
      <c r="N20" s="200">
        <v>2.9E-4</v>
      </c>
      <c r="P20">
        <f t="shared" si="1"/>
        <v>320</v>
      </c>
      <c r="Q20" s="201">
        <v>8.4400000000000003E-2</v>
      </c>
    </row>
    <row r="21" spans="2:17" x14ac:dyDescent="0.25">
      <c r="B21" s="198"/>
      <c r="I21" s="3">
        <f t="shared" si="0"/>
        <v>530</v>
      </c>
      <c r="J21" s="180">
        <v>0.86199999999999999</v>
      </c>
      <c r="K21" s="5">
        <v>588.74599999999998</v>
      </c>
      <c r="L21" s="5"/>
      <c r="M21" s="199">
        <v>550</v>
      </c>
      <c r="N21" s="200">
        <v>3.5E-4</v>
      </c>
      <c r="P21">
        <f t="shared" si="1"/>
        <v>330</v>
      </c>
      <c r="Q21" s="201">
        <v>6.7799999999999999E-2</v>
      </c>
    </row>
    <row r="22" spans="2:17" x14ac:dyDescent="0.25">
      <c r="B22" s="198"/>
      <c r="I22" s="3">
        <f>I21+10</f>
        <v>540</v>
      </c>
      <c r="J22" s="180">
        <v>0.95399999999999996</v>
      </c>
      <c r="K22" s="5">
        <v>651.58199999999999</v>
      </c>
      <c r="L22" s="5"/>
      <c r="M22" s="199">
        <v>560</v>
      </c>
      <c r="N22" s="200">
        <v>3.8999999999999999E-4</v>
      </c>
      <c r="P22">
        <f t="shared" si="1"/>
        <v>340</v>
      </c>
      <c r="Q22" s="201">
        <v>5.6099999999999997E-2</v>
      </c>
    </row>
    <row r="23" spans="2:17" x14ac:dyDescent="0.25">
      <c r="B23" s="198"/>
      <c r="I23" s="3">
        <f>I22+10</f>
        <v>550</v>
      </c>
      <c r="J23" s="180">
        <v>0.99495</v>
      </c>
      <c r="K23" s="5">
        <v>679.55100000000004</v>
      </c>
      <c r="L23" s="5"/>
      <c r="M23" s="199">
        <v>580</v>
      </c>
      <c r="N23" s="200">
        <v>7.3999999999999999E-4</v>
      </c>
      <c r="P23">
        <f t="shared" si="1"/>
        <v>350</v>
      </c>
      <c r="Q23" s="201">
        <v>4.6300000000000001E-2</v>
      </c>
    </row>
    <row r="24" spans="2:17" x14ac:dyDescent="0.25">
      <c r="B24" s="198"/>
      <c r="I24" s="3">
        <v>555</v>
      </c>
      <c r="J24" s="180">
        <v>1</v>
      </c>
      <c r="K24" s="5">
        <v>683</v>
      </c>
      <c r="L24" s="5"/>
      <c r="M24" s="199">
        <v>600</v>
      </c>
      <c r="N24" s="200">
        <v>2E-3</v>
      </c>
      <c r="P24">
        <f t="shared" si="1"/>
        <v>360</v>
      </c>
      <c r="Q24" s="201">
        <v>3.7900000000000003E-2</v>
      </c>
    </row>
    <row r="25" spans="2:17" x14ac:dyDescent="0.25">
      <c r="B25" s="198"/>
      <c r="I25" s="3">
        <v>560</v>
      </c>
      <c r="J25" s="180">
        <v>0.995</v>
      </c>
      <c r="K25" s="5">
        <v>679.58500000000004</v>
      </c>
      <c r="L25" s="5"/>
      <c r="M25" s="199">
        <v>620</v>
      </c>
      <c r="N25" s="200">
        <v>2.3999999999999998E-3</v>
      </c>
      <c r="P25">
        <f t="shared" si="1"/>
        <v>370</v>
      </c>
      <c r="Q25" s="201">
        <v>0.03</v>
      </c>
    </row>
    <row r="26" spans="2:17" x14ac:dyDescent="0.25">
      <c r="B26" s="198"/>
      <c r="I26" s="3">
        <f>I25+10</f>
        <v>570</v>
      </c>
      <c r="J26" s="180">
        <v>0.95199999999999996</v>
      </c>
      <c r="K26" s="5">
        <v>650.21600000000001</v>
      </c>
      <c r="L26" s="5"/>
      <c r="M26" s="199">
        <v>640</v>
      </c>
      <c r="N26" s="200">
        <v>2.7000000000000001E-3</v>
      </c>
      <c r="P26">
        <f t="shared" si="1"/>
        <v>380</v>
      </c>
      <c r="Q26" s="201">
        <v>2.1999999999999999E-2</v>
      </c>
    </row>
    <row r="27" spans="2:17" x14ac:dyDescent="0.25">
      <c r="B27" s="198"/>
      <c r="I27" s="3">
        <f t="shared" ref="I27:I45" si="2">I26+10</f>
        <v>580</v>
      </c>
      <c r="J27" s="180">
        <v>0.87</v>
      </c>
      <c r="K27" s="5">
        <v>594.21</v>
      </c>
      <c r="L27" s="5"/>
      <c r="M27" s="199">
        <v>660</v>
      </c>
      <c r="N27" s="200">
        <v>3.0999999999999999E-3</v>
      </c>
      <c r="P27">
        <f t="shared" si="1"/>
        <v>390</v>
      </c>
      <c r="Q27" s="201">
        <v>1.9099999999999999E-2</v>
      </c>
    </row>
    <row r="28" spans="2:17" x14ac:dyDescent="0.25">
      <c r="B28" s="198"/>
      <c r="I28" s="3">
        <f t="shared" si="2"/>
        <v>590</v>
      </c>
      <c r="J28" s="180">
        <v>0.75700000000000001</v>
      </c>
      <c r="K28" s="5">
        <v>517.03099999999995</v>
      </c>
      <c r="L28" s="5"/>
      <c r="M28" s="199">
        <v>680</v>
      </c>
      <c r="N28" s="200">
        <v>3.8E-3</v>
      </c>
      <c r="P28">
        <f t="shared" si="1"/>
        <v>400</v>
      </c>
      <c r="Q28" s="201">
        <v>1.7100000000000001E-2</v>
      </c>
    </row>
    <row r="29" spans="2:17" x14ac:dyDescent="0.25">
      <c r="B29" s="198"/>
      <c r="I29" s="3">
        <f t="shared" si="2"/>
        <v>600</v>
      </c>
      <c r="J29" s="180">
        <v>0.63100000000000001</v>
      </c>
      <c r="K29" s="5">
        <v>430.97300000000001</v>
      </c>
      <c r="L29" s="5"/>
      <c r="M29" s="199">
        <v>700</v>
      </c>
      <c r="N29" s="200">
        <v>6.0000000000000001E-3</v>
      </c>
      <c r="P29">
        <f t="shared" si="1"/>
        <v>410</v>
      </c>
      <c r="Q29" s="201">
        <v>1.6199999999999999E-2</v>
      </c>
    </row>
    <row r="30" spans="2:17" x14ac:dyDescent="0.25">
      <c r="B30" s="198"/>
      <c r="I30" s="3">
        <f t="shared" si="2"/>
        <v>610</v>
      </c>
      <c r="J30" s="180">
        <v>0.503</v>
      </c>
      <c r="K30" s="5">
        <v>343.54899999999998</v>
      </c>
      <c r="L30" s="5"/>
      <c r="M30" s="199">
        <v>740</v>
      </c>
      <c r="N30" s="200">
        <v>2.2499999999999999E-2</v>
      </c>
      <c r="P30">
        <f t="shared" si="1"/>
        <v>420</v>
      </c>
      <c r="Q30" s="201">
        <v>1.5299999999999999E-2</v>
      </c>
    </row>
    <row r="31" spans="2:17" x14ac:dyDescent="0.25">
      <c r="B31" s="198"/>
      <c r="I31" s="3">
        <f t="shared" si="2"/>
        <v>620</v>
      </c>
      <c r="J31" s="180">
        <v>0.38100000000000001</v>
      </c>
      <c r="K31" s="5">
        <v>260.22300000000001</v>
      </c>
      <c r="L31" s="5"/>
      <c r="M31" s="199">
        <v>750</v>
      </c>
      <c r="N31" s="200">
        <v>2.6200000000000001E-2</v>
      </c>
      <c r="P31">
        <f t="shared" si="1"/>
        <v>430</v>
      </c>
      <c r="Q31" s="201">
        <v>1.44E-2</v>
      </c>
    </row>
    <row r="32" spans="2:17" x14ac:dyDescent="0.25">
      <c r="B32" s="198"/>
      <c r="I32" s="3">
        <f t="shared" si="2"/>
        <v>630</v>
      </c>
      <c r="J32" s="180">
        <v>0.26500000000000001</v>
      </c>
      <c r="K32" s="5">
        <v>180.995</v>
      </c>
      <c r="L32" s="5"/>
      <c r="M32" s="199">
        <v>760</v>
      </c>
      <c r="N32" s="200">
        <v>2.5600000000000001E-2</v>
      </c>
      <c r="P32">
        <f t="shared" si="1"/>
        <v>440</v>
      </c>
      <c r="Q32" s="201">
        <v>1.4500000000000001E-2</v>
      </c>
    </row>
    <row r="33" spans="2:17" x14ac:dyDescent="0.25">
      <c r="B33" s="198"/>
      <c r="I33" s="3">
        <f t="shared" si="2"/>
        <v>640</v>
      </c>
      <c r="J33" s="180">
        <v>0.17499999999999999</v>
      </c>
      <c r="K33" s="5">
        <v>119.52500000000001</v>
      </c>
      <c r="L33" s="5"/>
      <c r="M33" s="199">
        <v>800</v>
      </c>
      <c r="N33" s="200">
        <v>2.0199999999999999E-2</v>
      </c>
      <c r="P33">
        <f t="shared" si="1"/>
        <v>450</v>
      </c>
      <c r="Q33" s="201">
        <v>1.4500000000000001E-2</v>
      </c>
    </row>
    <row r="34" spans="2:17" x14ac:dyDescent="0.25">
      <c r="B34" s="198"/>
      <c r="I34" s="3">
        <f t="shared" si="2"/>
        <v>650</v>
      </c>
      <c r="J34" s="180">
        <v>0.107</v>
      </c>
      <c r="K34" s="5">
        <v>73.081000000000003</v>
      </c>
      <c r="L34" s="5"/>
      <c r="P34">
        <f t="shared" si="1"/>
        <v>460</v>
      </c>
      <c r="Q34" s="201">
        <v>1.5599999999999999E-2</v>
      </c>
    </row>
    <row r="35" spans="2:17" x14ac:dyDescent="0.25">
      <c r="B35" s="198"/>
      <c r="I35" s="3">
        <f t="shared" si="2"/>
        <v>660</v>
      </c>
      <c r="J35" s="180">
        <v>6.0999999999999999E-2</v>
      </c>
      <c r="K35" s="5">
        <v>41.662999999999997</v>
      </c>
      <c r="L35" s="5"/>
      <c r="P35">
        <f t="shared" si="1"/>
        <v>470</v>
      </c>
      <c r="Q35" s="201">
        <v>1.5599999999999999E-2</v>
      </c>
    </row>
    <row r="36" spans="2:17" x14ac:dyDescent="0.25">
      <c r="B36" s="198"/>
      <c r="I36" s="3">
        <f t="shared" si="2"/>
        <v>670</v>
      </c>
      <c r="J36" s="180">
        <v>3.2000000000000001E-2</v>
      </c>
      <c r="K36" s="5">
        <v>21.856000000000002</v>
      </c>
      <c r="L36" s="5"/>
      <c r="P36">
        <f t="shared" si="1"/>
        <v>480</v>
      </c>
      <c r="Q36" s="201">
        <v>1.7600000000000001E-2</v>
      </c>
    </row>
    <row r="37" spans="2:17" x14ac:dyDescent="0.25">
      <c r="B37" s="198"/>
      <c r="I37" s="3">
        <f t="shared" si="2"/>
        <v>680</v>
      </c>
      <c r="J37" s="180">
        <v>1.7000000000000001E-2</v>
      </c>
      <c r="K37" s="5">
        <v>11.611000000000001</v>
      </c>
      <c r="L37" s="5"/>
      <c r="P37">
        <f t="shared" si="1"/>
        <v>490</v>
      </c>
      <c r="Q37" s="201">
        <v>1.9599999999999999E-2</v>
      </c>
    </row>
    <row r="38" spans="2:17" x14ac:dyDescent="0.25">
      <c r="B38" s="198"/>
      <c r="I38" s="3">
        <f t="shared" si="2"/>
        <v>690</v>
      </c>
      <c r="J38" s="180">
        <v>8.2100000000000003E-3</v>
      </c>
      <c r="K38" s="5">
        <v>5.6070000000000002</v>
      </c>
      <c r="L38" s="5"/>
      <c r="P38">
        <f t="shared" si="1"/>
        <v>500</v>
      </c>
      <c r="Q38" s="201">
        <v>2.5700000000000001E-2</v>
      </c>
    </row>
    <row r="39" spans="2:17" x14ac:dyDescent="0.25">
      <c r="B39" s="198"/>
      <c r="I39" s="3">
        <f t="shared" si="2"/>
        <v>700</v>
      </c>
      <c r="J39" s="180">
        <v>4.1019999999999997E-3</v>
      </c>
      <c r="K39" s="5">
        <v>2.802</v>
      </c>
      <c r="L39" s="5"/>
      <c r="P39">
        <f t="shared" si="1"/>
        <v>510</v>
      </c>
      <c r="Q39" s="201">
        <v>3.5700000000000003E-2</v>
      </c>
    </row>
    <row r="40" spans="2:17" x14ac:dyDescent="0.25">
      <c r="B40" s="198"/>
      <c r="I40" s="3">
        <f t="shared" si="2"/>
        <v>710</v>
      </c>
      <c r="J40" s="180">
        <v>2.091E-3</v>
      </c>
      <c r="K40" s="5">
        <v>1.4279999999999999</v>
      </c>
      <c r="L40" s="5"/>
      <c r="P40">
        <f t="shared" si="1"/>
        <v>520</v>
      </c>
      <c r="Q40" s="201">
        <v>4.7699999999999999E-2</v>
      </c>
    </row>
    <row r="41" spans="2:17" x14ac:dyDescent="0.25">
      <c r="B41" s="198"/>
      <c r="I41" s="3">
        <f t="shared" si="2"/>
        <v>720</v>
      </c>
      <c r="J41" s="180">
        <v>1.047E-3</v>
      </c>
      <c r="K41" s="5">
        <v>0.71499999999999997</v>
      </c>
      <c r="L41" s="5"/>
      <c r="P41">
        <f t="shared" si="1"/>
        <v>530</v>
      </c>
      <c r="Q41" s="201">
        <v>5.0700000000000002E-2</v>
      </c>
    </row>
    <row r="42" spans="2:17" x14ac:dyDescent="0.25">
      <c r="B42" s="198"/>
      <c r="I42" s="3">
        <f t="shared" si="2"/>
        <v>730</v>
      </c>
      <c r="J42" s="180">
        <v>5.1999999999999995E-4</v>
      </c>
      <c r="K42" s="5">
        <v>0.35499999999999998</v>
      </c>
      <c r="L42" s="5"/>
      <c r="P42">
        <f t="shared" si="1"/>
        <v>540</v>
      </c>
      <c r="Q42" s="201">
        <v>5.5800000000000002E-2</v>
      </c>
    </row>
    <row r="43" spans="2:17" x14ac:dyDescent="0.25">
      <c r="B43" s="198"/>
      <c r="I43" s="3">
        <f t="shared" si="2"/>
        <v>740</v>
      </c>
      <c r="J43" s="180">
        <v>2.4899999999999998E-4</v>
      </c>
      <c r="K43" s="5">
        <v>0.17</v>
      </c>
      <c r="L43" s="5"/>
      <c r="P43">
        <f t="shared" si="1"/>
        <v>550</v>
      </c>
      <c r="Q43" s="201">
        <v>6.3799999999999996E-2</v>
      </c>
    </row>
    <row r="44" spans="2:17" x14ac:dyDescent="0.25">
      <c r="B44" s="198"/>
      <c r="I44" s="3">
        <f t="shared" si="2"/>
        <v>750</v>
      </c>
      <c r="J44" s="180">
        <v>1.2E-4</v>
      </c>
      <c r="K44" s="5">
        <v>8.2000000000000003E-2</v>
      </c>
      <c r="L44" s="5"/>
      <c r="P44">
        <f t="shared" si="1"/>
        <v>560</v>
      </c>
      <c r="Q44" s="201">
        <v>7.0800000000000002E-2</v>
      </c>
    </row>
    <row r="45" spans="2:17" x14ac:dyDescent="0.25">
      <c r="B45" s="198"/>
      <c r="I45" s="3">
        <f t="shared" si="2"/>
        <v>760</v>
      </c>
      <c r="J45" s="180">
        <v>6.0000000000000002E-5</v>
      </c>
      <c r="K45" s="5">
        <v>4.1000000000000002E-2</v>
      </c>
      <c r="L45" s="5"/>
      <c r="P45">
        <f t="shared" si="1"/>
        <v>570</v>
      </c>
      <c r="Q45" s="201">
        <v>7.9899999999999999E-2</v>
      </c>
    </row>
    <row r="46" spans="2:17" x14ac:dyDescent="0.25">
      <c r="B46" s="198"/>
      <c r="I46" s="3">
        <f>I45+10</f>
        <v>770</v>
      </c>
      <c r="J46" s="180">
        <v>3.0000000000000001E-5</v>
      </c>
      <c r="K46" s="5">
        <v>0.02</v>
      </c>
      <c r="L46" s="5"/>
      <c r="P46">
        <f t="shared" si="1"/>
        <v>580</v>
      </c>
      <c r="Q46" s="201">
        <v>0.108</v>
      </c>
    </row>
    <row r="47" spans="2:17" x14ac:dyDescent="0.25">
      <c r="P47">
        <f t="shared" si="1"/>
        <v>590</v>
      </c>
      <c r="Q47" s="201">
        <v>0.157</v>
      </c>
    </row>
    <row r="48" spans="2:17" x14ac:dyDescent="0.25">
      <c r="P48">
        <f t="shared" si="1"/>
        <v>600</v>
      </c>
      <c r="Q48" s="201">
        <v>0.24399999999999999</v>
      </c>
    </row>
    <row r="49" spans="16:17" x14ac:dyDescent="0.25">
      <c r="P49">
        <f t="shared" si="1"/>
        <v>610</v>
      </c>
      <c r="Q49" s="201">
        <v>0.28899999999999998</v>
      </c>
    </row>
    <row r="50" spans="16:17" x14ac:dyDescent="0.25">
      <c r="P50">
        <f t="shared" si="1"/>
        <v>620</v>
      </c>
      <c r="Q50" s="201">
        <v>0.309</v>
      </c>
    </row>
    <row r="51" spans="16:17" x14ac:dyDescent="0.25">
      <c r="P51">
        <f t="shared" si="1"/>
        <v>630</v>
      </c>
      <c r="Q51" s="201">
        <v>0.31900000000000001</v>
      </c>
    </row>
    <row r="52" spans="16:17" x14ac:dyDescent="0.25">
      <c r="P52">
        <f t="shared" si="1"/>
        <v>640</v>
      </c>
      <c r="Q52" s="201">
        <v>0.32900000000000001</v>
      </c>
    </row>
    <row r="53" spans="16:17" x14ac:dyDescent="0.25">
      <c r="P53">
        <f t="shared" si="1"/>
        <v>650</v>
      </c>
      <c r="Q53" s="201">
        <v>0.34899999999999998</v>
      </c>
    </row>
    <row r="54" spans="16:17" x14ac:dyDescent="0.25">
      <c r="P54">
        <f t="shared" si="1"/>
        <v>660</v>
      </c>
      <c r="Q54" s="201">
        <v>0.4</v>
      </c>
    </row>
    <row r="55" spans="16:17" x14ac:dyDescent="0.25">
      <c r="P55">
        <f t="shared" si="1"/>
        <v>670</v>
      </c>
      <c r="Q55" s="201">
        <v>0.43</v>
      </c>
    </row>
    <row r="56" spans="16:17" x14ac:dyDescent="0.25">
      <c r="P56">
        <f t="shared" si="1"/>
        <v>680</v>
      </c>
      <c r="Q56" s="201">
        <v>0.45</v>
      </c>
    </row>
    <row r="57" spans="16:17" x14ac:dyDescent="0.25">
      <c r="P57">
        <f t="shared" si="1"/>
        <v>690</v>
      </c>
      <c r="Q57" s="201">
        <v>0.5</v>
      </c>
    </row>
    <row r="58" spans="16:17" x14ac:dyDescent="0.25">
      <c r="P58">
        <f t="shared" si="1"/>
        <v>700</v>
      </c>
      <c r="Q58" s="201">
        <v>0.65</v>
      </c>
    </row>
    <row r="59" spans="16:17" x14ac:dyDescent="0.25">
      <c r="P59">
        <f t="shared" si="1"/>
        <v>710</v>
      </c>
      <c r="Q59" s="201">
        <v>0.83899999999999997</v>
      </c>
    </row>
    <row r="60" spans="16:17" x14ac:dyDescent="0.25">
      <c r="P60">
        <f t="shared" si="1"/>
        <v>720</v>
      </c>
      <c r="Q60" s="201">
        <v>1.169</v>
      </c>
    </row>
    <row r="61" spans="16:17" x14ac:dyDescent="0.25">
      <c r="P61">
        <f t="shared" si="1"/>
        <v>730</v>
      </c>
      <c r="Q61" s="201">
        <v>1.7989999999999999</v>
      </c>
    </row>
    <row r="62" spans="16:17" x14ac:dyDescent="0.25">
      <c r="P62">
        <f t="shared" si="1"/>
        <v>740</v>
      </c>
      <c r="Q62" s="201">
        <v>2.38</v>
      </c>
    </row>
    <row r="63" spans="16:17" x14ac:dyDescent="0.25">
      <c r="P63">
        <f t="shared" si="1"/>
        <v>750</v>
      </c>
      <c r="Q63" s="201">
        <v>2.4700000000000002</v>
      </c>
    </row>
    <row r="64" spans="16:17" x14ac:dyDescent="0.25">
      <c r="P64">
        <f t="shared" si="1"/>
        <v>760</v>
      </c>
      <c r="Q64" s="201">
        <v>2.5499999999999998</v>
      </c>
    </row>
    <row r="65" spans="16:19" x14ac:dyDescent="0.25">
      <c r="P65">
        <f t="shared" si="1"/>
        <v>770</v>
      </c>
      <c r="Q65" s="201">
        <v>2.5099999999999998</v>
      </c>
    </row>
    <row r="66" spans="16:19" x14ac:dyDescent="0.25">
      <c r="P66">
        <f t="shared" si="1"/>
        <v>780</v>
      </c>
      <c r="Q66" s="201">
        <v>2.36</v>
      </c>
    </row>
    <row r="67" spans="16:19" x14ac:dyDescent="0.25">
      <c r="P67">
        <f t="shared" si="1"/>
        <v>790</v>
      </c>
      <c r="Q67" s="201">
        <v>2.16</v>
      </c>
    </row>
    <row r="68" spans="16:19" x14ac:dyDescent="0.25">
      <c r="P68">
        <f>P67+10</f>
        <v>800</v>
      </c>
      <c r="Q68" s="201">
        <v>2.0699999999999998</v>
      </c>
    </row>
    <row r="69" spans="16:19" x14ac:dyDescent="0.25">
      <c r="P69">
        <v>810</v>
      </c>
      <c r="Q69" s="201">
        <v>2</v>
      </c>
      <c r="R69" t="s">
        <v>185</v>
      </c>
      <c r="S69" t="s">
        <v>186</v>
      </c>
    </row>
    <row r="70" spans="16:19" x14ac:dyDescent="0.25">
      <c r="P70">
        <v>820</v>
      </c>
      <c r="Q70" s="201">
        <v>2.2000000000000002</v>
      </c>
      <c r="S70" t="s">
        <v>186</v>
      </c>
    </row>
    <row r="71" spans="16:19" x14ac:dyDescent="0.25">
      <c r="P71">
        <v>830</v>
      </c>
    </row>
    <row r="72" spans="16:19" x14ac:dyDescent="0.25">
      <c r="P72">
        <v>840</v>
      </c>
    </row>
    <row r="73" spans="16:19" x14ac:dyDescent="0.25">
      <c r="P73">
        <v>850</v>
      </c>
    </row>
    <row r="74" spans="16:19" x14ac:dyDescent="0.25">
      <c r="P74">
        <v>860</v>
      </c>
    </row>
    <row r="75" spans="16:19" x14ac:dyDescent="0.25">
      <c r="P75">
        <v>870</v>
      </c>
    </row>
    <row r="76" spans="16:19" x14ac:dyDescent="0.25">
      <c r="P76">
        <v>880</v>
      </c>
    </row>
    <row r="77" spans="16:19" x14ac:dyDescent="0.25">
      <c r="P77">
        <v>890</v>
      </c>
    </row>
    <row r="78" spans="16:19" x14ac:dyDescent="0.25">
      <c r="P78">
        <v>900</v>
      </c>
    </row>
    <row r="79" spans="16:19" x14ac:dyDescent="0.25">
      <c r="P79">
        <v>910</v>
      </c>
    </row>
    <row r="80" spans="16:19" x14ac:dyDescent="0.25">
      <c r="P80">
        <v>920</v>
      </c>
    </row>
    <row r="81" spans="16:16" x14ac:dyDescent="0.25">
      <c r="P81">
        <v>930</v>
      </c>
    </row>
    <row r="82" spans="16:16" x14ac:dyDescent="0.25">
      <c r="P82">
        <v>940</v>
      </c>
    </row>
    <row r="83" spans="16:16" x14ac:dyDescent="0.25">
      <c r="P83">
        <v>950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8"/>
  <sheetViews>
    <sheetView zoomScaleNormal="100" workbookViewId="0">
      <selection activeCell="A5" sqref="A5:O5"/>
    </sheetView>
  </sheetViews>
  <sheetFormatPr defaultRowHeight="15" x14ac:dyDescent="0.25"/>
  <cols>
    <col min="1" max="2" width="15.85546875" customWidth="1"/>
    <col min="3" max="3" width="17.7109375" customWidth="1"/>
    <col min="4" max="4" width="13.140625" customWidth="1"/>
    <col min="5" max="5" width="15.85546875" customWidth="1"/>
    <col min="6" max="6" width="14.42578125" customWidth="1"/>
    <col min="7" max="7" width="13.85546875" customWidth="1"/>
    <col min="8" max="8" width="13.7109375" customWidth="1"/>
    <col min="9" max="9" width="12.42578125" customWidth="1"/>
    <col min="10" max="10" width="12" customWidth="1"/>
    <col min="11" max="12" width="15.42578125" customWidth="1"/>
    <col min="13" max="13" width="10.28515625" customWidth="1"/>
    <col min="14" max="14" width="13.140625" customWidth="1"/>
    <col min="15" max="15" width="19.28515625" customWidth="1"/>
    <col min="16" max="16" width="31.5703125" customWidth="1"/>
    <col min="17" max="17" width="23" customWidth="1"/>
  </cols>
  <sheetData>
    <row r="1" spans="1:20" x14ac:dyDescent="0.25">
      <c r="A1" s="1"/>
      <c r="B1" s="1"/>
      <c r="C1" s="1"/>
      <c r="D1" s="1"/>
      <c r="E1" s="1"/>
      <c r="F1" s="1"/>
      <c r="G1" s="1" t="s">
        <v>39</v>
      </c>
      <c r="H1" s="1" t="s">
        <v>39</v>
      </c>
      <c r="I1" s="1"/>
      <c r="J1" s="1"/>
      <c r="K1" s="1"/>
      <c r="L1" s="1"/>
      <c r="M1" s="1"/>
      <c r="N1" s="1" t="s">
        <v>43</v>
      </c>
      <c r="O1" s="1" t="s">
        <v>48</v>
      </c>
      <c r="P1" s="1"/>
      <c r="Q1" s="1"/>
      <c r="R1" s="1"/>
      <c r="S1" s="1"/>
      <c r="T1" s="1"/>
    </row>
    <row r="2" spans="1:20" x14ac:dyDescent="0.25">
      <c r="A2" s="1"/>
      <c r="B2" s="1"/>
      <c r="C2" s="1"/>
      <c r="D2" s="1"/>
      <c r="E2" s="1"/>
      <c r="F2" s="1"/>
      <c r="G2" s="1" t="s">
        <v>26</v>
      </c>
      <c r="H2" s="1" t="s">
        <v>27</v>
      </c>
      <c r="I2" s="1" t="s">
        <v>38</v>
      </c>
      <c r="J2" s="1" t="s">
        <v>32</v>
      </c>
      <c r="K2" s="1" t="s">
        <v>36</v>
      </c>
      <c r="L2" s="1"/>
      <c r="M2" s="1" t="s">
        <v>35</v>
      </c>
      <c r="N2" s="1" t="s">
        <v>41</v>
      </c>
      <c r="O2" s="1" t="s">
        <v>46</v>
      </c>
      <c r="P2" s="1"/>
      <c r="Q2" s="1"/>
      <c r="R2" s="1"/>
      <c r="S2" s="1"/>
      <c r="T2" s="1"/>
    </row>
    <row r="3" spans="1:20" ht="15.75" thickBot="1" x14ac:dyDescent="0.3">
      <c r="A3" s="1" t="s">
        <v>23</v>
      </c>
      <c r="B3" s="1" t="s">
        <v>57</v>
      </c>
      <c r="C3" s="1" t="s">
        <v>30</v>
      </c>
      <c r="D3" s="1" t="s">
        <v>106</v>
      </c>
      <c r="E3" s="1" t="s">
        <v>44</v>
      </c>
      <c r="F3" s="1" t="s">
        <v>24</v>
      </c>
      <c r="G3" s="1" t="s">
        <v>25</v>
      </c>
      <c r="H3" s="1" t="s">
        <v>25</v>
      </c>
      <c r="I3" s="1" t="s">
        <v>37</v>
      </c>
      <c r="J3" s="1" t="s">
        <v>31</v>
      </c>
      <c r="K3" s="1" t="s">
        <v>33</v>
      </c>
      <c r="L3" s="1" t="s">
        <v>99</v>
      </c>
      <c r="M3" s="1" t="s">
        <v>34</v>
      </c>
      <c r="N3" s="1" t="s">
        <v>42</v>
      </c>
      <c r="O3" s="1" t="s">
        <v>47</v>
      </c>
      <c r="P3" s="1" t="s">
        <v>72</v>
      </c>
      <c r="Q3" s="1"/>
      <c r="R3" s="1"/>
      <c r="S3" s="1"/>
      <c r="T3" s="1"/>
    </row>
    <row r="4" spans="1:20" x14ac:dyDescent="0.25">
      <c r="A4" s="13" t="s">
        <v>28</v>
      </c>
      <c r="B4" s="14" t="s">
        <v>58</v>
      </c>
      <c r="C4" s="14" t="s">
        <v>54</v>
      </c>
      <c r="D4" s="56">
        <v>15</v>
      </c>
      <c r="E4" s="14" t="s">
        <v>45</v>
      </c>
      <c r="F4" s="36" t="s">
        <v>29</v>
      </c>
      <c r="G4" s="100">
        <v>590</v>
      </c>
      <c r="H4" s="100">
        <v>20</v>
      </c>
      <c r="I4" s="101">
        <v>10.4</v>
      </c>
      <c r="J4" s="100">
        <v>1000</v>
      </c>
      <c r="K4" s="100">
        <v>520</v>
      </c>
      <c r="L4" s="102">
        <f>K4/(J4/1000)</f>
        <v>520</v>
      </c>
      <c r="M4" s="100">
        <v>100</v>
      </c>
      <c r="N4" s="100">
        <v>2.8</v>
      </c>
      <c r="O4" s="103" t="s">
        <v>49</v>
      </c>
      <c r="P4" t="s">
        <v>100</v>
      </c>
    </row>
    <row r="5" spans="1:20" x14ac:dyDescent="0.25">
      <c r="A5" s="175" t="s">
        <v>28</v>
      </c>
      <c r="B5" s="176" t="s">
        <v>58</v>
      </c>
      <c r="C5" s="176" t="s">
        <v>51</v>
      </c>
      <c r="D5" s="234">
        <v>14</v>
      </c>
      <c r="E5" s="176" t="s">
        <v>45</v>
      </c>
      <c r="F5" s="66" t="s">
        <v>1</v>
      </c>
      <c r="G5" s="120">
        <v>457</v>
      </c>
      <c r="H5" s="120">
        <v>30</v>
      </c>
      <c r="I5" s="121">
        <v>13.2</v>
      </c>
      <c r="J5" s="120">
        <v>1000</v>
      </c>
      <c r="K5" s="120">
        <v>195</v>
      </c>
      <c r="L5" s="122">
        <f t="shared" ref="L5:L40" si="0">K5/(J5/1000)</f>
        <v>195</v>
      </c>
      <c r="M5" s="120">
        <v>100</v>
      </c>
      <c r="N5" s="120">
        <v>2.8</v>
      </c>
      <c r="O5" s="235" t="s">
        <v>50</v>
      </c>
      <c r="P5" t="s">
        <v>100</v>
      </c>
    </row>
    <row r="6" spans="1:20" x14ac:dyDescent="0.25">
      <c r="A6" s="15" t="s">
        <v>28</v>
      </c>
      <c r="B6" s="2" t="s">
        <v>58</v>
      </c>
      <c r="C6" s="7" t="s">
        <v>53</v>
      </c>
      <c r="D6" s="57">
        <v>14</v>
      </c>
      <c r="E6" s="2" t="s">
        <v>45</v>
      </c>
      <c r="F6" s="49" t="s">
        <v>2</v>
      </c>
      <c r="G6" s="104">
        <v>523</v>
      </c>
      <c r="H6" s="104">
        <v>40</v>
      </c>
      <c r="I6" s="105">
        <v>15</v>
      </c>
      <c r="J6" s="104">
        <v>1000</v>
      </c>
      <c r="K6" s="104">
        <v>835</v>
      </c>
      <c r="L6" s="106">
        <f t="shared" si="0"/>
        <v>835</v>
      </c>
      <c r="M6" s="104">
        <v>100</v>
      </c>
      <c r="N6" s="104">
        <v>2.8</v>
      </c>
      <c r="O6" s="107" t="s">
        <v>50</v>
      </c>
      <c r="P6" t="s">
        <v>100</v>
      </c>
    </row>
    <row r="7" spans="1:20" ht="15.75" thickBot="1" x14ac:dyDescent="0.3">
      <c r="A7" s="27" t="s">
        <v>28</v>
      </c>
      <c r="B7" s="26" t="s">
        <v>58</v>
      </c>
      <c r="C7" s="28" t="s">
        <v>52</v>
      </c>
      <c r="D7" s="58">
        <v>14</v>
      </c>
      <c r="E7" s="26" t="s">
        <v>45</v>
      </c>
      <c r="F7" s="40" t="s">
        <v>4</v>
      </c>
      <c r="G7" s="108">
        <v>623</v>
      </c>
      <c r="H7" s="108">
        <v>20</v>
      </c>
      <c r="I7" s="109">
        <v>10.8</v>
      </c>
      <c r="J7" s="108">
        <v>1000</v>
      </c>
      <c r="K7" s="108">
        <v>700</v>
      </c>
      <c r="L7" s="110">
        <f t="shared" si="0"/>
        <v>700</v>
      </c>
      <c r="M7" s="108">
        <v>100</v>
      </c>
      <c r="N7" s="108">
        <v>2.8</v>
      </c>
      <c r="O7" s="111" t="s">
        <v>50</v>
      </c>
      <c r="P7" t="s">
        <v>100</v>
      </c>
    </row>
    <row r="8" spans="1:20" x14ac:dyDescent="0.25">
      <c r="A8" s="59" t="s">
        <v>28</v>
      </c>
      <c r="B8" s="60" t="s">
        <v>59</v>
      </c>
      <c r="C8" s="60" t="s">
        <v>55</v>
      </c>
      <c r="D8" s="61">
        <v>51</v>
      </c>
      <c r="E8" s="60" t="s">
        <v>45</v>
      </c>
      <c r="F8" s="62" t="s">
        <v>4</v>
      </c>
      <c r="G8" s="112">
        <v>623</v>
      </c>
      <c r="H8" s="112">
        <v>25</v>
      </c>
      <c r="I8" s="113">
        <v>8.1</v>
      </c>
      <c r="J8" s="112">
        <v>1000</v>
      </c>
      <c r="K8" s="112">
        <v>475</v>
      </c>
      <c r="L8" s="114">
        <f t="shared" si="0"/>
        <v>475</v>
      </c>
      <c r="M8" s="112">
        <v>95</v>
      </c>
      <c r="N8" s="112">
        <v>0.7</v>
      </c>
      <c r="O8" s="115" t="s">
        <v>56</v>
      </c>
      <c r="P8" t="s">
        <v>100</v>
      </c>
    </row>
    <row r="9" spans="1:20" x14ac:dyDescent="0.25">
      <c r="A9" s="63"/>
      <c r="B9" s="64"/>
      <c r="C9" s="64"/>
      <c r="D9" s="64"/>
      <c r="E9" s="64"/>
      <c r="F9" s="65" t="s">
        <v>2</v>
      </c>
      <c r="G9" s="116">
        <v>523</v>
      </c>
      <c r="H9" s="116">
        <v>40</v>
      </c>
      <c r="I9" s="117">
        <v>11.2</v>
      </c>
      <c r="J9" s="116">
        <v>1000</v>
      </c>
      <c r="K9" s="116">
        <v>560</v>
      </c>
      <c r="L9" s="118">
        <f t="shared" si="0"/>
        <v>560</v>
      </c>
      <c r="M9" s="116">
        <v>95</v>
      </c>
      <c r="N9" s="116">
        <v>0.7</v>
      </c>
      <c r="O9" s="119"/>
      <c r="P9" t="s">
        <v>100</v>
      </c>
    </row>
    <row r="10" spans="1:20" x14ac:dyDescent="0.25">
      <c r="A10" s="63"/>
      <c r="B10" s="64"/>
      <c r="C10" s="64"/>
      <c r="D10" s="64"/>
      <c r="E10" s="64"/>
      <c r="F10" s="66" t="s">
        <v>1</v>
      </c>
      <c r="G10" s="120">
        <v>460</v>
      </c>
      <c r="H10" s="120">
        <v>25</v>
      </c>
      <c r="I10" s="121">
        <v>10</v>
      </c>
      <c r="J10" s="120">
        <v>1000</v>
      </c>
      <c r="K10" s="120">
        <v>130</v>
      </c>
      <c r="L10" s="122">
        <f t="shared" si="0"/>
        <v>130</v>
      </c>
      <c r="M10" s="120">
        <v>95</v>
      </c>
      <c r="N10" s="120">
        <v>0.7</v>
      </c>
      <c r="O10" s="123"/>
      <c r="P10" t="s">
        <v>100</v>
      </c>
    </row>
    <row r="11" spans="1:20" ht="15.75" thickBot="1" x14ac:dyDescent="0.3">
      <c r="A11" s="67"/>
      <c r="B11" s="68"/>
      <c r="C11" s="68"/>
      <c r="D11" s="68"/>
      <c r="E11" s="68"/>
      <c r="F11" s="69" t="s">
        <v>29</v>
      </c>
      <c r="G11" s="124">
        <v>590</v>
      </c>
      <c r="H11" s="124">
        <v>20</v>
      </c>
      <c r="I11" s="125">
        <v>7.8</v>
      </c>
      <c r="J11" s="124">
        <v>1000</v>
      </c>
      <c r="K11" s="124">
        <v>410</v>
      </c>
      <c r="L11" s="126">
        <f t="shared" si="0"/>
        <v>410</v>
      </c>
      <c r="M11" s="124">
        <v>95</v>
      </c>
      <c r="N11" s="124">
        <v>0.7</v>
      </c>
      <c r="O11" s="127"/>
      <c r="P11" t="s">
        <v>100</v>
      </c>
    </row>
    <row r="12" spans="1:20" x14ac:dyDescent="0.25">
      <c r="A12" s="16" t="s">
        <v>28</v>
      </c>
      <c r="B12" s="8" t="s">
        <v>101</v>
      </c>
      <c r="C12" s="8" t="s">
        <v>102</v>
      </c>
      <c r="D12" s="55">
        <v>54</v>
      </c>
      <c r="E12" s="10" t="s">
        <v>45</v>
      </c>
      <c r="F12" s="53" t="s">
        <v>4</v>
      </c>
      <c r="G12" s="128">
        <v>623</v>
      </c>
      <c r="H12" s="128">
        <v>20</v>
      </c>
      <c r="I12" s="129">
        <v>16.2</v>
      </c>
      <c r="J12" s="128">
        <v>1000</v>
      </c>
      <c r="K12" s="128">
        <v>1060</v>
      </c>
      <c r="L12" s="130">
        <f t="shared" si="0"/>
        <v>1060</v>
      </c>
      <c r="M12" s="128">
        <v>130</v>
      </c>
      <c r="N12" s="128">
        <v>0.6</v>
      </c>
      <c r="O12" s="131" t="s">
        <v>103</v>
      </c>
    </row>
    <row r="13" spans="1:20" x14ac:dyDescent="0.25">
      <c r="A13" s="16"/>
      <c r="B13" s="8"/>
      <c r="C13" s="8"/>
      <c r="D13" s="8"/>
      <c r="E13" s="8"/>
      <c r="F13" s="54" t="s">
        <v>2</v>
      </c>
      <c r="G13" s="132">
        <v>523</v>
      </c>
      <c r="H13" s="132">
        <v>40</v>
      </c>
      <c r="I13" s="133">
        <v>22.4</v>
      </c>
      <c r="J13" s="132">
        <v>1000</v>
      </c>
      <c r="K13" s="132">
        <v>1190</v>
      </c>
      <c r="L13" s="134">
        <f t="shared" si="0"/>
        <v>1190</v>
      </c>
      <c r="M13" s="132">
        <v>130</v>
      </c>
      <c r="N13" s="132">
        <v>0.6</v>
      </c>
      <c r="O13" s="135"/>
    </row>
    <row r="14" spans="1:20" x14ac:dyDescent="0.25">
      <c r="A14" s="16"/>
      <c r="B14" s="8"/>
      <c r="C14" s="8"/>
      <c r="D14" s="8"/>
      <c r="E14" s="8"/>
      <c r="F14" s="52" t="s">
        <v>1</v>
      </c>
      <c r="G14" s="136">
        <v>457</v>
      </c>
      <c r="H14" s="136">
        <v>20</v>
      </c>
      <c r="I14" s="137">
        <v>19.899999999999999</v>
      </c>
      <c r="J14" s="136">
        <v>1000</v>
      </c>
      <c r="K14" s="136">
        <v>300</v>
      </c>
      <c r="L14" s="138">
        <f t="shared" si="0"/>
        <v>300</v>
      </c>
      <c r="M14" s="136">
        <v>130</v>
      </c>
      <c r="N14" s="136">
        <v>0.6</v>
      </c>
      <c r="O14" s="139"/>
    </row>
    <row r="15" spans="1:20" ht="15.75" thickBot="1" x14ac:dyDescent="0.3">
      <c r="A15" s="16"/>
      <c r="B15" s="8"/>
      <c r="C15" s="8"/>
      <c r="D15" s="8"/>
      <c r="E15" s="8"/>
      <c r="F15" s="9" t="s">
        <v>104</v>
      </c>
      <c r="G15" s="140" t="s">
        <v>105</v>
      </c>
      <c r="H15" s="140"/>
      <c r="I15" s="141">
        <v>23.3</v>
      </c>
      <c r="J15" s="140">
        <v>1000</v>
      </c>
      <c r="K15" s="140">
        <v>2000</v>
      </c>
      <c r="L15" s="142">
        <f t="shared" si="0"/>
        <v>2000</v>
      </c>
      <c r="M15" s="140">
        <v>130</v>
      </c>
      <c r="N15" s="140">
        <v>0.6</v>
      </c>
      <c r="O15" s="143"/>
    </row>
    <row r="16" spans="1:20" x14ac:dyDescent="0.25">
      <c r="A16" s="13" t="s">
        <v>60</v>
      </c>
      <c r="B16" s="14" t="s">
        <v>61</v>
      </c>
      <c r="C16" s="14"/>
      <c r="D16" s="14"/>
      <c r="E16" s="14" t="s">
        <v>45</v>
      </c>
      <c r="F16" s="41" t="s">
        <v>4</v>
      </c>
      <c r="G16" s="144">
        <v>625</v>
      </c>
      <c r="H16" s="144">
        <v>15</v>
      </c>
      <c r="I16" s="145">
        <v>2.1</v>
      </c>
      <c r="J16" s="144">
        <v>250</v>
      </c>
      <c r="K16" s="144">
        <v>27</v>
      </c>
      <c r="L16" s="146">
        <f t="shared" si="0"/>
        <v>108</v>
      </c>
      <c r="M16" s="144">
        <v>130</v>
      </c>
      <c r="N16" s="144">
        <v>35</v>
      </c>
      <c r="O16" s="147" t="s">
        <v>63</v>
      </c>
      <c r="P16" t="s">
        <v>78</v>
      </c>
    </row>
    <row r="17" spans="1:16" x14ac:dyDescent="0.25">
      <c r="A17" s="15" t="s">
        <v>60</v>
      </c>
      <c r="B17" s="2" t="s">
        <v>61</v>
      </c>
      <c r="C17" s="2"/>
      <c r="D17" s="2"/>
      <c r="E17" s="2" t="s">
        <v>45</v>
      </c>
      <c r="F17" s="37" t="s">
        <v>62</v>
      </c>
      <c r="G17" s="148">
        <v>590</v>
      </c>
      <c r="H17" s="148">
        <v>95</v>
      </c>
      <c r="I17" s="149">
        <v>3</v>
      </c>
      <c r="J17" s="148">
        <v>240</v>
      </c>
      <c r="K17" s="148">
        <v>75</v>
      </c>
      <c r="L17" s="150">
        <f t="shared" si="0"/>
        <v>312.5</v>
      </c>
      <c r="M17" s="148">
        <v>120</v>
      </c>
      <c r="N17" s="148">
        <v>25</v>
      </c>
      <c r="O17" s="151" t="s">
        <v>63</v>
      </c>
      <c r="P17" t="s">
        <v>78</v>
      </c>
    </row>
    <row r="18" spans="1:16" x14ac:dyDescent="0.25">
      <c r="A18" s="15" t="s">
        <v>60</v>
      </c>
      <c r="B18" s="2" t="s">
        <v>61</v>
      </c>
      <c r="C18" s="2"/>
      <c r="D18" s="2"/>
      <c r="E18" s="2" t="s">
        <v>45</v>
      </c>
      <c r="F18" s="49" t="s">
        <v>2</v>
      </c>
      <c r="G18" s="104">
        <v>530</v>
      </c>
      <c r="H18" s="104">
        <v>28</v>
      </c>
      <c r="I18" s="105">
        <v>3.15</v>
      </c>
      <c r="J18" s="104">
        <v>240</v>
      </c>
      <c r="K18" s="104">
        <v>61</v>
      </c>
      <c r="L18" s="152">
        <f t="shared" si="0"/>
        <v>254.16666666666669</v>
      </c>
      <c r="M18" s="104">
        <v>130</v>
      </c>
      <c r="N18" s="104">
        <v>35</v>
      </c>
      <c r="O18" s="107" t="s">
        <v>63</v>
      </c>
      <c r="P18" t="s">
        <v>78</v>
      </c>
    </row>
    <row r="19" spans="1:16" ht="15.75" thickBot="1" x14ac:dyDescent="0.3">
      <c r="A19" s="18" t="s">
        <v>60</v>
      </c>
      <c r="B19" s="17" t="s">
        <v>61</v>
      </c>
      <c r="C19" s="17"/>
      <c r="D19" s="17"/>
      <c r="E19" s="17" t="s">
        <v>45</v>
      </c>
      <c r="F19" s="45" t="s">
        <v>1</v>
      </c>
      <c r="G19" s="153">
        <v>475</v>
      </c>
      <c r="H19" s="153">
        <v>20</v>
      </c>
      <c r="I19" s="154">
        <v>3</v>
      </c>
      <c r="J19" s="153">
        <v>240</v>
      </c>
      <c r="K19" s="153">
        <v>24</v>
      </c>
      <c r="L19" s="155">
        <f t="shared" si="0"/>
        <v>100</v>
      </c>
      <c r="M19" s="153">
        <v>130</v>
      </c>
      <c r="N19" s="153">
        <v>25</v>
      </c>
      <c r="O19" s="156" t="s">
        <v>63</v>
      </c>
      <c r="P19" t="s">
        <v>78</v>
      </c>
    </row>
    <row r="20" spans="1:16" x14ac:dyDescent="0.25">
      <c r="A20" s="19" t="s">
        <v>60</v>
      </c>
      <c r="B20" s="20" t="s">
        <v>64</v>
      </c>
      <c r="C20" s="14"/>
      <c r="D20" s="14"/>
      <c r="E20" s="20" t="s">
        <v>45</v>
      </c>
      <c r="F20" s="41" t="s">
        <v>4</v>
      </c>
      <c r="G20" s="144">
        <v>629</v>
      </c>
      <c r="H20" s="144">
        <v>20</v>
      </c>
      <c r="I20" s="145">
        <v>2</v>
      </c>
      <c r="J20" s="144">
        <v>1050</v>
      </c>
      <c r="K20" s="144">
        <v>49</v>
      </c>
      <c r="L20" s="146">
        <f t="shared" si="0"/>
        <v>46.666666666666664</v>
      </c>
      <c r="M20" s="144">
        <v>162</v>
      </c>
      <c r="N20" s="144">
        <v>2.8</v>
      </c>
      <c r="O20" s="147" t="s">
        <v>65</v>
      </c>
      <c r="P20" t="s">
        <v>73</v>
      </c>
    </row>
    <row r="21" spans="1:16" x14ac:dyDescent="0.25">
      <c r="A21" s="21" t="s">
        <v>60</v>
      </c>
      <c r="B21" s="11" t="s">
        <v>64</v>
      </c>
      <c r="C21" s="2"/>
      <c r="D21" s="2"/>
      <c r="E21" s="11" t="s">
        <v>45</v>
      </c>
      <c r="F21" s="37" t="s">
        <v>29</v>
      </c>
      <c r="G21" s="148">
        <v>585</v>
      </c>
      <c r="H21" s="148">
        <v>20</v>
      </c>
      <c r="I21" s="149">
        <v>2.0499999999999998</v>
      </c>
      <c r="J21" s="148">
        <v>1050</v>
      </c>
      <c r="K21" s="148">
        <v>30</v>
      </c>
      <c r="L21" s="150">
        <f t="shared" si="0"/>
        <v>28.571428571428569</v>
      </c>
      <c r="M21" s="148">
        <v>162</v>
      </c>
      <c r="N21" s="148">
        <v>2.8</v>
      </c>
      <c r="O21" s="151" t="s">
        <v>65</v>
      </c>
      <c r="P21" t="s">
        <v>73</v>
      </c>
    </row>
    <row r="22" spans="1:16" x14ac:dyDescent="0.25">
      <c r="A22" s="21" t="s">
        <v>60</v>
      </c>
      <c r="B22" s="11" t="s">
        <v>64</v>
      </c>
      <c r="C22" s="2"/>
      <c r="D22" s="2"/>
      <c r="E22" s="11" t="s">
        <v>45</v>
      </c>
      <c r="F22" s="49" t="s">
        <v>2</v>
      </c>
      <c r="G22" s="104">
        <v>530</v>
      </c>
      <c r="H22" s="104">
        <v>30</v>
      </c>
      <c r="I22" s="105">
        <v>3.05</v>
      </c>
      <c r="J22" s="104">
        <v>1050</v>
      </c>
      <c r="K22" s="104">
        <v>115</v>
      </c>
      <c r="L22" s="152">
        <f t="shared" si="0"/>
        <v>109.52380952380952</v>
      </c>
      <c r="M22" s="104">
        <v>170</v>
      </c>
      <c r="N22" s="104">
        <v>3.5</v>
      </c>
      <c r="O22" s="107" t="s">
        <v>65</v>
      </c>
      <c r="P22" t="s">
        <v>73</v>
      </c>
    </row>
    <row r="23" spans="1:16" ht="15.75" thickBot="1" x14ac:dyDescent="0.3">
      <c r="A23" s="22" t="s">
        <v>60</v>
      </c>
      <c r="B23" s="23" t="s">
        <v>64</v>
      </c>
      <c r="C23" s="17"/>
      <c r="D23" s="17"/>
      <c r="E23" s="23" t="s">
        <v>45</v>
      </c>
      <c r="F23" s="45" t="s">
        <v>1</v>
      </c>
      <c r="G23" s="153">
        <v>475</v>
      </c>
      <c r="H23" s="153">
        <v>20</v>
      </c>
      <c r="I23" s="154">
        <v>2.84</v>
      </c>
      <c r="J23" s="153">
        <v>1050</v>
      </c>
      <c r="K23" s="153">
        <v>41</v>
      </c>
      <c r="L23" s="155">
        <f t="shared" si="0"/>
        <v>39.047619047619044</v>
      </c>
      <c r="M23" s="153">
        <v>170</v>
      </c>
      <c r="N23" s="153">
        <v>3.5</v>
      </c>
      <c r="O23" s="156" t="s">
        <v>65</v>
      </c>
      <c r="P23" t="s">
        <v>73</v>
      </c>
    </row>
    <row r="24" spans="1:16" x14ac:dyDescent="0.25">
      <c r="A24" s="19" t="s">
        <v>60</v>
      </c>
      <c r="B24" s="20" t="s">
        <v>66</v>
      </c>
      <c r="C24" s="14"/>
      <c r="D24" s="14"/>
      <c r="E24" s="20" t="s">
        <v>45</v>
      </c>
      <c r="F24" s="41" t="s">
        <v>4</v>
      </c>
      <c r="G24" s="144">
        <v>629</v>
      </c>
      <c r="H24" s="144">
        <v>20</v>
      </c>
      <c r="I24" s="145">
        <v>2</v>
      </c>
      <c r="J24" s="144">
        <v>1050</v>
      </c>
      <c r="K24" s="144">
        <v>31</v>
      </c>
      <c r="L24" s="146">
        <f t="shared" si="0"/>
        <v>29.523809523809522</v>
      </c>
      <c r="M24" s="144">
        <v>120</v>
      </c>
      <c r="N24" s="144">
        <v>3.5</v>
      </c>
      <c r="O24" s="147" t="s">
        <v>65</v>
      </c>
      <c r="P24" t="s">
        <v>73</v>
      </c>
    </row>
    <row r="25" spans="1:16" x14ac:dyDescent="0.25">
      <c r="A25" s="21" t="s">
        <v>60</v>
      </c>
      <c r="B25" s="11" t="s">
        <v>66</v>
      </c>
      <c r="C25" s="2"/>
      <c r="D25" s="2"/>
      <c r="E25" s="11" t="s">
        <v>45</v>
      </c>
      <c r="F25" s="37" t="s">
        <v>29</v>
      </c>
      <c r="G25" s="148">
        <v>592</v>
      </c>
      <c r="H25" s="148">
        <v>20</v>
      </c>
      <c r="I25" s="149">
        <v>2.0499999999999998</v>
      </c>
      <c r="J25" s="148">
        <v>1050</v>
      </c>
      <c r="K25" s="148">
        <v>16</v>
      </c>
      <c r="L25" s="150">
        <f t="shared" si="0"/>
        <v>15.238095238095237</v>
      </c>
      <c r="M25" s="148">
        <v>120</v>
      </c>
      <c r="N25" s="148">
        <v>3.5</v>
      </c>
      <c r="O25" s="151" t="s">
        <v>65</v>
      </c>
      <c r="P25" t="s">
        <v>73</v>
      </c>
    </row>
    <row r="26" spans="1:16" x14ac:dyDescent="0.25">
      <c r="A26" s="21" t="s">
        <v>60</v>
      </c>
      <c r="B26" s="11" t="s">
        <v>66</v>
      </c>
      <c r="C26" s="2"/>
      <c r="D26" s="2"/>
      <c r="E26" s="11" t="s">
        <v>45</v>
      </c>
      <c r="F26" s="49" t="s">
        <v>2</v>
      </c>
      <c r="G26" s="104">
        <v>530</v>
      </c>
      <c r="H26" s="104">
        <v>35</v>
      </c>
      <c r="I26" s="105">
        <v>3.05</v>
      </c>
      <c r="J26" s="104">
        <v>1050</v>
      </c>
      <c r="K26" s="104">
        <v>99</v>
      </c>
      <c r="L26" s="152">
        <f t="shared" si="0"/>
        <v>94.285714285714278</v>
      </c>
      <c r="M26" s="104">
        <v>120</v>
      </c>
      <c r="N26" s="104">
        <v>4</v>
      </c>
      <c r="O26" s="107" t="s">
        <v>65</v>
      </c>
      <c r="P26" t="s">
        <v>73</v>
      </c>
    </row>
    <row r="27" spans="1:16" ht="15.75" thickBot="1" x14ac:dyDescent="0.3">
      <c r="A27" s="22" t="s">
        <v>60</v>
      </c>
      <c r="B27" s="23" t="s">
        <v>66</v>
      </c>
      <c r="C27" s="17"/>
      <c r="D27" s="17"/>
      <c r="E27" s="23" t="s">
        <v>45</v>
      </c>
      <c r="F27" s="45" t="s">
        <v>1</v>
      </c>
      <c r="G27" s="153">
        <v>475</v>
      </c>
      <c r="H27" s="153">
        <v>25</v>
      </c>
      <c r="I27" s="154">
        <v>2.83</v>
      </c>
      <c r="J27" s="153">
        <v>1050</v>
      </c>
      <c r="K27" s="153">
        <v>33</v>
      </c>
      <c r="L27" s="155">
        <f t="shared" si="0"/>
        <v>31.428571428571427</v>
      </c>
      <c r="M27" s="153">
        <v>120</v>
      </c>
      <c r="N27" s="153">
        <v>4</v>
      </c>
      <c r="O27" s="156" t="s">
        <v>65</v>
      </c>
      <c r="P27" t="s">
        <v>73</v>
      </c>
    </row>
    <row r="28" spans="1:16" x14ac:dyDescent="0.25">
      <c r="A28" s="19" t="s">
        <v>60</v>
      </c>
      <c r="B28" s="20" t="s">
        <v>67</v>
      </c>
      <c r="C28" s="14" t="s">
        <v>68</v>
      </c>
      <c r="D28" s="14"/>
      <c r="E28" s="20" t="s">
        <v>45</v>
      </c>
      <c r="F28" s="42" t="s">
        <v>4</v>
      </c>
      <c r="G28" s="144">
        <v>633</v>
      </c>
      <c r="H28" s="144">
        <v>20</v>
      </c>
      <c r="I28" s="145">
        <v>2.9</v>
      </c>
      <c r="J28" s="144">
        <v>700</v>
      </c>
      <c r="K28" s="144">
        <v>52</v>
      </c>
      <c r="L28" s="146">
        <f t="shared" si="0"/>
        <v>74.285714285714292</v>
      </c>
      <c r="M28" s="144">
        <v>125</v>
      </c>
      <c r="N28" s="144">
        <v>12</v>
      </c>
      <c r="O28" s="147" t="s">
        <v>74</v>
      </c>
      <c r="P28" t="s">
        <v>73</v>
      </c>
    </row>
    <row r="29" spans="1:16" x14ac:dyDescent="0.25">
      <c r="A29" s="21" t="s">
        <v>60</v>
      </c>
      <c r="B29" s="11" t="s">
        <v>67</v>
      </c>
      <c r="C29" s="2" t="s">
        <v>69</v>
      </c>
      <c r="D29" s="2"/>
      <c r="E29" s="11" t="s">
        <v>45</v>
      </c>
      <c r="F29" s="38" t="s">
        <v>29</v>
      </c>
      <c r="G29" s="148">
        <v>590</v>
      </c>
      <c r="H29" s="148">
        <v>20</v>
      </c>
      <c r="I29" s="149">
        <v>2.9</v>
      </c>
      <c r="J29" s="148">
        <v>700</v>
      </c>
      <c r="K29" s="148">
        <v>61</v>
      </c>
      <c r="L29" s="150">
        <f t="shared" si="0"/>
        <v>87.142857142857153</v>
      </c>
      <c r="M29" s="148">
        <v>125</v>
      </c>
      <c r="N29" s="148">
        <v>12</v>
      </c>
      <c r="O29" s="151" t="s">
        <v>74</v>
      </c>
      <c r="P29" t="s">
        <v>73</v>
      </c>
    </row>
    <row r="30" spans="1:16" x14ac:dyDescent="0.25">
      <c r="A30" s="21" t="s">
        <v>60</v>
      </c>
      <c r="B30" s="11" t="s">
        <v>67</v>
      </c>
      <c r="C30" s="2" t="s">
        <v>70</v>
      </c>
      <c r="D30" s="2"/>
      <c r="E30" s="11" t="s">
        <v>45</v>
      </c>
      <c r="F30" s="50" t="s">
        <v>2</v>
      </c>
      <c r="G30" s="104">
        <v>530</v>
      </c>
      <c r="H30" s="104">
        <v>30</v>
      </c>
      <c r="I30" s="105">
        <v>3.21</v>
      </c>
      <c r="J30" s="104">
        <v>1000</v>
      </c>
      <c r="K30" s="104">
        <v>102</v>
      </c>
      <c r="L30" s="152">
        <f t="shared" si="0"/>
        <v>102</v>
      </c>
      <c r="M30" s="104">
        <v>125</v>
      </c>
      <c r="N30" s="104">
        <v>10</v>
      </c>
      <c r="O30" s="107" t="s">
        <v>74</v>
      </c>
      <c r="P30" t="s">
        <v>73</v>
      </c>
    </row>
    <row r="31" spans="1:16" ht="15.75" thickBot="1" x14ac:dyDescent="0.3">
      <c r="A31" s="22" t="s">
        <v>60</v>
      </c>
      <c r="B31" s="23" t="s">
        <v>67</v>
      </c>
      <c r="C31" s="17" t="s">
        <v>71</v>
      </c>
      <c r="D31" s="17"/>
      <c r="E31" s="23" t="s">
        <v>45</v>
      </c>
      <c r="F31" s="46" t="s">
        <v>1</v>
      </c>
      <c r="G31" s="153">
        <v>473</v>
      </c>
      <c r="H31" s="153">
        <v>20</v>
      </c>
      <c r="I31" s="154">
        <v>2.95</v>
      </c>
      <c r="J31" s="153">
        <v>1000</v>
      </c>
      <c r="K31" s="153">
        <v>41</v>
      </c>
      <c r="L31" s="155">
        <f t="shared" si="0"/>
        <v>41</v>
      </c>
      <c r="M31" s="153">
        <v>125</v>
      </c>
      <c r="N31" s="153">
        <v>10</v>
      </c>
      <c r="O31" s="156" t="s">
        <v>74</v>
      </c>
      <c r="P31" t="s">
        <v>73</v>
      </c>
    </row>
    <row r="32" spans="1:16" x14ac:dyDescent="0.25">
      <c r="A32" s="19" t="s">
        <v>60</v>
      </c>
      <c r="B32" s="20" t="s">
        <v>75</v>
      </c>
      <c r="C32" s="14"/>
      <c r="D32" s="14"/>
      <c r="E32" s="20" t="s">
        <v>45</v>
      </c>
      <c r="F32" s="42" t="s">
        <v>4</v>
      </c>
      <c r="G32" s="144">
        <v>633</v>
      </c>
      <c r="H32" s="144">
        <v>20</v>
      </c>
      <c r="I32" s="145">
        <v>2.2000000000000002</v>
      </c>
      <c r="J32" s="144">
        <v>700</v>
      </c>
      <c r="K32" s="144">
        <v>52</v>
      </c>
      <c r="L32" s="146">
        <f t="shared" si="0"/>
        <v>74.285714285714292</v>
      </c>
      <c r="M32" s="144">
        <v>145</v>
      </c>
      <c r="N32" s="144">
        <v>8</v>
      </c>
      <c r="O32" s="147" t="s">
        <v>77</v>
      </c>
      <c r="P32" t="s">
        <v>76</v>
      </c>
    </row>
    <row r="33" spans="1:16" x14ac:dyDescent="0.25">
      <c r="A33" s="21" t="s">
        <v>60</v>
      </c>
      <c r="B33" s="11" t="s">
        <v>75</v>
      </c>
      <c r="C33" s="2"/>
      <c r="D33" s="2"/>
      <c r="E33" s="11" t="s">
        <v>45</v>
      </c>
      <c r="F33" s="38" t="s">
        <v>29</v>
      </c>
      <c r="G33" s="148">
        <v>588</v>
      </c>
      <c r="H33" s="148">
        <v>20</v>
      </c>
      <c r="I33" s="149">
        <v>2.15</v>
      </c>
      <c r="J33" s="148">
        <v>700</v>
      </c>
      <c r="K33" s="148">
        <v>56</v>
      </c>
      <c r="L33" s="150">
        <f t="shared" si="0"/>
        <v>80</v>
      </c>
      <c r="M33" s="148">
        <v>145</v>
      </c>
      <c r="N33" s="148">
        <v>8</v>
      </c>
      <c r="O33" s="151" t="s">
        <v>77</v>
      </c>
      <c r="P33" t="s">
        <v>76</v>
      </c>
    </row>
    <row r="34" spans="1:16" x14ac:dyDescent="0.25">
      <c r="A34" s="21" t="s">
        <v>60</v>
      </c>
      <c r="B34" s="11" t="s">
        <v>75</v>
      </c>
      <c r="C34" s="2"/>
      <c r="D34" s="2"/>
      <c r="E34" s="11" t="s">
        <v>45</v>
      </c>
      <c r="F34" s="50" t="s">
        <v>2</v>
      </c>
      <c r="G34" s="104">
        <v>530</v>
      </c>
      <c r="H34" s="104">
        <v>30</v>
      </c>
      <c r="I34" s="105">
        <v>3.27</v>
      </c>
      <c r="J34" s="104">
        <v>1000</v>
      </c>
      <c r="K34" s="104">
        <v>118</v>
      </c>
      <c r="L34" s="152">
        <f t="shared" si="0"/>
        <v>118</v>
      </c>
      <c r="M34" s="104">
        <v>125</v>
      </c>
      <c r="N34" s="104">
        <v>5</v>
      </c>
      <c r="O34" s="107" t="s">
        <v>77</v>
      </c>
      <c r="P34" t="s">
        <v>76</v>
      </c>
    </row>
    <row r="35" spans="1:16" ht="15.75" thickBot="1" x14ac:dyDescent="0.3">
      <c r="A35" s="24" t="s">
        <v>60</v>
      </c>
      <c r="B35" s="25" t="s">
        <v>75</v>
      </c>
      <c r="C35" s="26"/>
      <c r="D35" s="26"/>
      <c r="E35" s="25" t="s">
        <v>45</v>
      </c>
      <c r="F35" s="47" t="s">
        <v>1</v>
      </c>
      <c r="G35" s="157">
        <v>470</v>
      </c>
      <c r="H35" s="157">
        <v>20</v>
      </c>
      <c r="I35" s="158">
        <v>2.85</v>
      </c>
      <c r="J35" s="157">
        <v>1000</v>
      </c>
      <c r="K35" s="157">
        <v>38</v>
      </c>
      <c r="L35" s="159">
        <f t="shared" si="0"/>
        <v>38</v>
      </c>
      <c r="M35" s="157">
        <v>125</v>
      </c>
      <c r="N35" s="157">
        <v>5</v>
      </c>
      <c r="O35" s="160" t="s">
        <v>77</v>
      </c>
      <c r="P35" t="s">
        <v>76</v>
      </c>
    </row>
    <row r="36" spans="1:16" x14ac:dyDescent="0.25">
      <c r="A36" s="19" t="s">
        <v>79</v>
      </c>
      <c r="B36" s="20" t="s">
        <v>80</v>
      </c>
      <c r="C36" s="14"/>
      <c r="D36" s="14"/>
      <c r="E36" s="20" t="s">
        <v>45</v>
      </c>
      <c r="F36" s="51" t="s">
        <v>2</v>
      </c>
      <c r="G36" s="161">
        <v>530</v>
      </c>
      <c r="H36" s="161">
        <v>32</v>
      </c>
      <c r="I36" s="162">
        <v>4.5</v>
      </c>
      <c r="J36" s="161">
        <v>10000</v>
      </c>
      <c r="K36" s="161">
        <v>2100</v>
      </c>
      <c r="L36" s="163">
        <f t="shared" si="0"/>
        <v>210</v>
      </c>
      <c r="M36" s="161">
        <v>120</v>
      </c>
      <c r="N36" s="161">
        <v>0.64</v>
      </c>
      <c r="O36" s="164" t="s">
        <v>82</v>
      </c>
      <c r="P36" t="s">
        <v>81</v>
      </c>
    </row>
    <row r="37" spans="1:16" ht="15.75" thickBot="1" x14ac:dyDescent="0.3">
      <c r="A37" s="24" t="s">
        <v>79</v>
      </c>
      <c r="B37" s="25" t="s">
        <v>80</v>
      </c>
      <c r="C37" s="26"/>
      <c r="D37" s="26"/>
      <c r="E37" s="25" t="s">
        <v>45</v>
      </c>
      <c r="F37" s="47" t="s">
        <v>1</v>
      </c>
      <c r="G37" s="157">
        <v>445</v>
      </c>
      <c r="H37" s="157">
        <v>19</v>
      </c>
      <c r="I37" s="158">
        <v>3.8</v>
      </c>
      <c r="J37" s="157">
        <v>11000</v>
      </c>
      <c r="K37" s="157">
        <v>200</v>
      </c>
      <c r="L37" s="159">
        <f t="shared" si="0"/>
        <v>18.181818181818183</v>
      </c>
      <c r="M37" s="157">
        <v>120</v>
      </c>
      <c r="N37" s="157">
        <v>0.64</v>
      </c>
      <c r="O37" s="160" t="s">
        <v>82</v>
      </c>
      <c r="P37" t="s">
        <v>81</v>
      </c>
    </row>
    <row r="38" spans="1:16" x14ac:dyDescent="0.25">
      <c r="A38" s="19" t="s">
        <v>79</v>
      </c>
      <c r="B38" s="20" t="s">
        <v>83</v>
      </c>
      <c r="C38" s="14"/>
      <c r="D38" s="14"/>
      <c r="E38" s="20" t="s">
        <v>45</v>
      </c>
      <c r="F38" s="42" t="s">
        <v>4</v>
      </c>
      <c r="G38" s="144">
        <v>613</v>
      </c>
      <c r="H38" s="144">
        <v>16</v>
      </c>
      <c r="I38" s="145">
        <v>2.5</v>
      </c>
      <c r="J38" s="144">
        <v>5000</v>
      </c>
      <c r="K38" s="144">
        <v>240</v>
      </c>
      <c r="L38" s="146">
        <f t="shared" si="0"/>
        <v>48</v>
      </c>
      <c r="M38" s="144">
        <v>120</v>
      </c>
      <c r="N38" s="144">
        <v>1</v>
      </c>
      <c r="O38" s="147" t="s">
        <v>84</v>
      </c>
    </row>
    <row r="39" spans="1:16" x14ac:dyDescent="0.25">
      <c r="A39" s="21" t="s">
        <v>79</v>
      </c>
      <c r="B39" s="11" t="s">
        <v>83</v>
      </c>
      <c r="C39" s="2"/>
      <c r="D39" s="2"/>
      <c r="E39" s="11" t="s">
        <v>45</v>
      </c>
      <c r="F39" s="50" t="s">
        <v>2</v>
      </c>
      <c r="G39" s="104">
        <v>555</v>
      </c>
      <c r="H39" s="104">
        <v>98</v>
      </c>
      <c r="I39" s="105">
        <v>3</v>
      </c>
      <c r="J39" s="104">
        <v>5000</v>
      </c>
      <c r="K39" s="104">
        <v>520</v>
      </c>
      <c r="L39" s="152">
        <f t="shared" si="0"/>
        <v>104</v>
      </c>
      <c r="M39" s="104">
        <v>120</v>
      </c>
      <c r="N39" s="104">
        <v>1</v>
      </c>
      <c r="O39" s="107" t="s">
        <v>84</v>
      </c>
    </row>
    <row r="40" spans="1:16" ht="15.75" thickBot="1" x14ac:dyDescent="0.3">
      <c r="A40" s="24" t="s">
        <v>79</v>
      </c>
      <c r="B40" s="25" t="s">
        <v>83</v>
      </c>
      <c r="C40" s="26"/>
      <c r="D40" s="26"/>
      <c r="E40" s="25" t="s">
        <v>45</v>
      </c>
      <c r="F40" s="47" t="s">
        <v>1</v>
      </c>
      <c r="G40" s="157">
        <v>455</v>
      </c>
      <c r="H40" s="157">
        <v>19</v>
      </c>
      <c r="I40" s="158">
        <v>3</v>
      </c>
      <c r="J40" s="157">
        <v>5000</v>
      </c>
      <c r="K40" s="157">
        <v>80</v>
      </c>
      <c r="L40" s="159">
        <f t="shared" si="0"/>
        <v>16</v>
      </c>
      <c r="M40" s="157">
        <v>120</v>
      </c>
      <c r="N40" s="157">
        <v>1</v>
      </c>
      <c r="O40" s="160" t="s">
        <v>84</v>
      </c>
    </row>
    <row r="41" spans="1:16" x14ac:dyDescent="0.25">
      <c r="A41" s="19" t="s">
        <v>79</v>
      </c>
      <c r="B41" s="20" t="s">
        <v>85</v>
      </c>
      <c r="C41" s="14" t="s">
        <v>86</v>
      </c>
      <c r="D41" s="14"/>
      <c r="E41" s="20" t="s">
        <v>45</v>
      </c>
      <c r="F41" s="51" t="s">
        <v>2</v>
      </c>
      <c r="G41" s="161">
        <v>527</v>
      </c>
      <c r="H41" s="161">
        <v>33</v>
      </c>
      <c r="I41" s="162">
        <v>3.4</v>
      </c>
      <c r="J41" s="161" t="s">
        <v>91</v>
      </c>
      <c r="K41" s="161" t="s">
        <v>90</v>
      </c>
      <c r="L41" s="161"/>
      <c r="M41" s="161">
        <v>130</v>
      </c>
      <c r="N41" s="161">
        <v>5.3</v>
      </c>
      <c r="O41" s="164" t="s">
        <v>89</v>
      </c>
      <c r="P41" t="s">
        <v>73</v>
      </c>
    </row>
    <row r="42" spans="1:16" ht="15.75" thickBot="1" x14ac:dyDescent="0.3">
      <c r="A42" s="21" t="s">
        <v>79</v>
      </c>
      <c r="B42" s="11" t="s">
        <v>85</v>
      </c>
      <c r="C42" s="2" t="s">
        <v>87</v>
      </c>
      <c r="D42" s="2"/>
      <c r="E42" s="11" t="s">
        <v>45</v>
      </c>
      <c r="F42" s="43" t="s">
        <v>4</v>
      </c>
      <c r="G42" s="165">
        <v>621</v>
      </c>
      <c r="H42" s="165">
        <v>20</v>
      </c>
      <c r="I42" s="166">
        <v>2.1</v>
      </c>
      <c r="J42" s="165" t="s">
        <v>91</v>
      </c>
      <c r="K42" s="165" t="s">
        <v>92</v>
      </c>
      <c r="L42" s="165"/>
      <c r="M42" s="165">
        <v>130</v>
      </c>
      <c r="N42" s="165">
        <v>5.3</v>
      </c>
      <c r="O42" s="167" t="s">
        <v>89</v>
      </c>
      <c r="P42" t="s">
        <v>73</v>
      </c>
    </row>
    <row r="43" spans="1:16" ht="15.75" thickBot="1" x14ac:dyDescent="0.3">
      <c r="A43" s="32" t="s">
        <v>79</v>
      </c>
      <c r="B43" s="33" t="s">
        <v>93</v>
      </c>
      <c r="C43" s="33" t="s">
        <v>94</v>
      </c>
      <c r="D43" s="33"/>
      <c r="E43" s="33" t="s">
        <v>45</v>
      </c>
      <c r="F43" s="48" t="s">
        <v>1</v>
      </c>
      <c r="G43" s="168">
        <v>450</v>
      </c>
      <c r="H43" s="168">
        <v>22</v>
      </c>
      <c r="I43" s="169">
        <v>2.8</v>
      </c>
      <c r="J43" s="168" t="s">
        <v>91</v>
      </c>
      <c r="K43" s="168" t="s">
        <v>95</v>
      </c>
      <c r="L43" s="168"/>
      <c r="M43" s="168">
        <v>120</v>
      </c>
      <c r="N43" s="168">
        <v>3.5</v>
      </c>
      <c r="O43" s="170" t="s">
        <v>89</v>
      </c>
      <c r="P43" t="s">
        <v>73</v>
      </c>
    </row>
    <row r="44" spans="1:16" ht="15.75" thickBot="1" x14ac:dyDescent="0.3">
      <c r="A44" s="30" t="s">
        <v>79</v>
      </c>
      <c r="B44" s="31" t="s">
        <v>96</v>
      </c>
      <c r="C44" s="31" t="s">
        <v>97</v>
      </c>
      <c r="D44" s="31"/>
      <c r="E44" s="31" t="s">
        <v>45</v>
      </c>
      <c r="F44" s="44" t="s">
        <v>4</v>
      </c>
      <c r="G44" s="171">
        <v>618</v>
      </c>
      <c r="H44" s="171">
        <v>15</v>
      </c>
      <c r="I44" s="172">
        <v>2.5</v>
      </c>
      <c r="J44" s="171">
        <v>9000</v>
      </c>
      <c r="K44" s="171">
        <v>1500</v>
      </c>
      <c r="L44" s="173">
        <f>K44/(J44/1000)</f>
        <v>166.66666666666666</v>
      </c>
      <c r="M44" s="171">
        <v>110</v>
      </c>
      <c r="N44" s="171">
        <v>0.5</v>
      </c>
      <c r="O44" s="174" t="s">
        <v>82</v>
      </c>
      <c r="P44" t="s">
        <v>98</v>
      </c>
    </row>
    <row r="45" spans="1:16" x14ac:dyDescent="0.25">
      <c r="A45" s="34"/>
      <c r="B45" s="10"/>
      <c r="C45" s="8"/>
      <c r="D45" s="8"/>
      <c r="E45" s="10"/>
      <c r="F45" s="10"/>
      <c r="G45" s="10"/>
      <c r="H45" s="8"/>
      <c r="I45" s="35"/>
      <c r="J45" s="8"/>
      <c r="K45" s="8"/>
      <c r="L45" s="8"/>
    </row>
    <row r="48" spans="1:16" x14ac:dyDescent="0.25">
      <c r="F48" s="39"/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P30"/>
  <sheetViews>
    <sheetView workbookViewId="0">
      <selection activeCell="P15" sqref="P15"/>
    </sheetView>
  </sheetViews>
  <sheetFormatPr defaultRowHeight="15" x14ac:dyDescent="0.25"/>
  <cols>
    <col min="1" max="1" width="12.85546875" customWidth="1"/>
    <col min="3" max="3" width="19" customWidth="1"/>
    <col min="4" max="4" width="14.28515625" customWidth="1"/>
    <col min="5" max="5" width="16.42578125" customWidth="1"/>
    <col min="7" max="7" width="14.85546875" customWidth="1"/>
    <col min="8" max="8" width="15.42578125" customWidth="1"/>
    <col min="9" max="9" width="13.5703125" customWidth="1"/>
    <col min="10" max="10" width="11.5703125" customWidth="1"/>
    <col min="11" max="11" width="15" customWidth="1"/>
    <col min="12" max="12" width="15.42578125" customWidth="1"/>
    <col min="13" max="13" width="11.42578125" customWidth="1"/>
    <col min="14" max="14" width="12.7109375" customWidth="1"/>
    <col min="15" max="15" width="15.28515625" customWidth="1"/>
    <col min="16" max="16" width="30.140625" customWidth="1"/>
  </cols>
  <sheetData>
    <row r="5" spans="1:16" x14ac:dyDescent="0.25">
      <c r="A5" s="1"/>
      <c r="B5" s="1"/>
      <c r="C5" s="1"/>
      <c r="D5" s="1"/>
      <c r="E5" s="1"/>
      <c r="F5" s="1"/>
      <c r="G5" s="1" t="s">
        <v>39</v>
      </c>
      <c r="H5" s="1" t="s">
        <v>39</v>
      </c>
      <c r="I5" s="1"/>
      <c r="J5" s="1"/>
      <c r="K5" s="1"/>
      <c r="L5" s="1"/>
      <c r="M5" s="1"/>
      <c r="N5" s="1" t="s">
        <v>43</v>
      </c>
      <c r="O5" s="1" t="s">
        <v>48</v>
      </c>
      <c r="P5" s="1"/>
    </row>
    <row r="6" spans="1:16" x14ac:dyDescent="0.25">
      <c r="A6" s="1"/>
      <c r="B6" s="1"/>
      <c r="C6" s="1"/>
      <c r="D6" s="1"/>
      <c r="E6" s="1"/>
      <c r="F6" s="1"/>
      <c r="G6" s="1" t="s">
        <v>26</v>
      </c>
      <c r="H6" s="1" t="s">
        <v>27</v>
      </c>
      <c r="I6" s="1" t="s">
        <v>38</v>
      </c>
      <c r="J6" s="1" t="s">
        <v>32</v>
      </c>
      <c r="K6" s="1" t="s">
        <v>36</v>
      </c>
      <c r="L6" s="1"/>
      <c r="M6" s="1" t="s">
        <v>35</v>
      </c>
      <c r="N6" s="1" t="s">
        <v>41</v>
      </c>
      <c r="O6" s="1" t="s">
        <v>46</v>
      </c>
      <c r="P6" s="1"/>
    </row>
    <row r="7" spans="1:16" ht="15.75" thickBot="1" x14ac:dyDescent="0.3">
      <c r="A7" s="1" t="s">
        <v>23</v>
      </c>
      <c r="B7" s="1" t="s">
        <v>57</v>
      </c>
      <c r="C7" s="1" t="s">
        <v>30</v>
      </c>
      <c r="D7" s="1" t="s">
        <v>106</v>
      </c>
      <c r="E7" s="1" t="s">
        <v>44</v>
      </c>
      <c r="F7" s="1" t="s">
        <v>24</v>
      </c>
      <c r="G7" s="1" t="s">
        <v>25</v>
      </c>
      <c r="H7" s="1" t="s">
        <v>25</v>
      </c>
      <c r="I7" s="1" t="s">
        <v>37</v>
      </c>
      <c r="J7" s="1" t="s">
        <v>31</v>
      </c>
      <c r="K7" s="1" t="s">
        <v>33</v>
      </c>
      <c r="L7" s="1" t="s">
        <v>99</v>
      </c>
      <c r="M7" s="1" t="s">
        <v>34</v>
      </c>
      <c r="N7" s="1" t="s">
        <v>42</v>
      </c>
      <c r="O7" s="1" t="s">
        <v>47</v>
      </c>
      <c r="P7" s="1" t="s">
        <v>72</v>
      </c>
    </row>
    <row r="8" spans="1:16" x14ac:dyDescent="0.25">
      <c r="A8" s="59" t="s">
        <v>28</v>
      </c>
      <c r="B8" s="60" t="s">
        <v>59</v>
      </c>
      <c r="C8" s="60" t="s">
        <v>55</v>
      </c>
      <c r="D8" s="61">
        <v>51</v>
      </c>
      <c r="E8" s="60" t="s">
        <v>45</v>
      </c>
      <c r="F8" s="62" t="s">
        <v>4</v>
      </c>
      <c r="G8" s="112">
        <v>623</v>
      </c>
      <c r="H8" s="112">
        <v>25</v>
      </c>
      <c r="I8" s="113">
        <v>8.1</v>
      </c>
      <c r="J8" s="112">
        <v>1000</v>
      </c>
      <c r="K8" s="112">
        <v>475</v>
      </c>
      <c r="L8" s="114">
        <f t="shared" ref="L8:L12" si="0">K8/(J8/1000)</f>
        <v>475</v>
      </c>
      <c r="M8" s="112">
        <v>95</v>
      </c>
      <c r="N8" s="112">
        <v>0.7</v>
      </c>
      <c r="O8" s="115" t="s">
        <v>56</v>
      </c>
      <c r="P8" t="s">
        <v>100</v>
      </c>
    </row>
    <row r="9" spans="1:16" x14ac:dyDescent="0.25">
      <c r="A9" s="63"/>
      <c r="B9" s="64"/>
      <c r="C9" s="64"/>
      <c r="D9" s="64"/>
      <c r="E9" s="64"/>
      <c r="F9" s="65" t="s">
        <v>2</v>
      </c>
      <c r="G9" s="116">
        <v>523</v>
      </c>
      <c r="H9" s="116">
        <v>40</v>
      </c>
      <c r="I9" s="117">
        <v>11.2</v>
      </c>
      <c r="J9" s="116">
        <v>1000</v>
      </c>
      <c r="K9" s="116">
        <v>560</v>
      </c>
      <c r="L9" s="118">
        <f t="shared" si="0"/>
        <v>560</v>
      </c>
      <c r="M9" s="116">
        <v>95</v>
      </c>
      <c r="N9" s="116">
        <v>0.7</v>
      </c>
      <c r="O9" s="119"/>
      <c r="P9" t="s">
        <v>100</v>
      </c>
    </row>
    <row r="10" spans="1:16" x14ac:dyDescent="0.25">
      <c r="A10" s="63"/>
      <c r="B10" s="64"/>
      <c r="C10" s="64"/>
      <c r="D10" s="64"/>
      <c r="E10" s="64"/>
      <c r="F10" s="66" t="s">
        <v>1</v>
      </c>
      <c r="G10" s="120">
        <v>460</v>
      </c>
      <c r="H10" s="120">
        <v>25</v>
      </c>
      <c r="I10" s="121">
        <v>10</v>
      </c>
      <c r="J10" s="120">
        <v>1000</v>
      </c>
      <c r="K10" s="120">
        <v>130</v>
      </c>
      <c r="L10" s="122">
        <f t="shared" si="0"/>
        <v>130</v>
      </c>
      <c r="M10" s="120">
        <v>95</v>
      </c>
      <c r="N10" s="120">
        <v>0.7</v>
      </c>
      <c r="O10" s="123"/>
      <c r="P10" t="s">
        <v>100</v>
      </c>
    </row>
    <row r="11" spans="1:16" ht="15.75" thickBot="1" x14ac:dyDescent="0.3">
      <c r="A11" s="67"/>
      <c r="B11" s="68"/>
      <c r="C11" s="68"/>
      <c r="D11" s="68"/>
      <c r="E11" s="68"/>
      <c r="F11" s="69" t="s">
        <v>29</v>
      </c>
      <c r="G11" s="124">
        <v>590</v>
      </c>
      <c r="H11" s="124">
        <v>20</v>
      </c>
      <c r="I11" s="125">
        <v>7.8</v>
      </c>
      <c r="J11" s="124">
        <v>1000</v>
      </c>
      <c r="K11" s="124">
        <v>410</v>
      </c>
      <c r="L11" s="126">
        <f t="shared" si="0"/>
        <v>410</v>
      </c>
      <c r="M11" s="124">
        <v>95</v>
      </c>
      <c r="N11" s="124">
        <v>0.7</v>
      </c>
      <c r="O11" s="127"/>
      <c r="P11" t="s">
        <v>100</v>
      </c>
    </row>
    <row r="12" spans="1:16" x14ac:dyDescent="0.25">
      <c r="A12" s="175" t="s">
        <v>28</v>
      </c>
      <c r="B12" s="176" t="s">
        <v>58</v>
      </c>
      <c r="C12" s="176" t="s">
        <v>51</v>
      </c>
      <c r="D12" s="234">
        <v>14</v>
      </c>
      <c r="E12" s="176" t="s">
        <v>45</v>
      </c>
      <c r="F12" s="66" t="s">
        <v>1</v>
      </c>
      <c r="G12" s="120">
        <v>457</v>
      </c>
      <c r="H12" s="120">
        <v>30</v>
      </c>
      <c r="I12" s="121">
        <v>13.2</v>
      </c>
      <c r="J12" s="120">
        <v>1000</v>
      </c>
      <c r="K12" s="120">
        <v>195</v>
      </c>
      <c r="L12" s="122">
        <f t="shared" si="0"/>
        <v>195</v>
      </c>
      <c r="M12" s="120">
        <v>100</v>
      </c>
      <c r="N12" s="120">
        <v>2.8</v>
      </c>
      <c r="O12" s="235" t="s">
        <v>50</v>
      </c>
      <c r="P12" t="s">
        <v>100</v>
      </c>
    </row>
    <row r="16" spans="1:16" x14ac:dyDescent="0.25">
      <c r="G16" s="1" t="s">
        <v>36</v>
      </c>
      <c r="I16" s="1" t="s">
        <v>36</v>
      </c>
    </row>
    <row r="17" spans="6:10" x14ac:dyDescent="0.25">
      <c r="F17" s="1" t="s">
        <v>24</v>
      </c>
      <c r="G17" s="1" t="s">
        <v>33</v>
      </c>
      <c r="H17" s="1" t="s">
        <v>107</v>
      </c>
      <c r="I17" s="1" t="s">
        <v>108</v>
      </c>
      <c r="J17" s="1" t="s">
        <v>109</v>
      </c>
    </row>
    <row r="18" spans="6:10" x14ac:dyDescent="0.25">
      <c r="F18" s="65" t="s">
        <v>2</v>
      </c>
      <c r="G18" s="116">
        <v>560</v>
      </c>
      <c r="H18" s="116">
        <v>25</v>
      </c>
      <c r="I18" s="116">
        <f t="shared" ref="I18" si="1">G18*H18</f>
        <v>14000</v>
      </c>
      <c r="J18" s="236">
        <f>G18/G18</f>
        <v>1</v>
      </c>
    </row>
    <row r="19" spans="6:10" x14ac:dyDescent="0.25">
      <c r="F19" s="70" t="s">
        <v>4</v>
      </c>
      <c r="G19" s="237">
        <v>475</v>
      </c>
      <c r="H19" s="237">
        <f>H18</f>
        <v>25</v>
      </c>
      <c r="I19" s="237">
        <f>G19*H19</f>
        <v>11875</v>
      </c>
      <c r="J19" s="238">
        <f>G18/G19</f>
        <v>1.1789473684210525</v>
      </c>
    </row>
    <row r="20" spans="6:10" x14ac:dyDescent="0.25">
      <c r="F20" s="71" t="s">
        <v>29</v>
      </c>
      <c r="G20" s="239">
        <v>410</v>
      </c>
      <c r="H20" s="239">
        <f>H18</f>
        <v>25</v>
      </c>
      <c r="I20" s="239">
        <f t="shared" ref="I20:I21" si="2">G20*H20</f>
        <v>10250</v>
      </c>
      <c r="J20" s="240">
        <f>G18/G20</f>
        <v>1.3658536585365855</v>
      </c>
    </row>
    <row r="21" spans="6:10" x14ac:dyDescent="0.25">
      <c r="F21" s="66" t="s">
        <v>1</v>
      </c>
      <c r="G21" s="120">
        <v>130</v>
      </c>
      <c r="H21" s="120">
        <f>H18</f>
        <v>25</v>
      </c>
      <c r="I21" s="120">
        <f t="shared" si="2"/>
        <v>3250</v>
      </c>
      <c r="J21" s="241">
        <f>G18/G21</f>
        <v>4.3076923076923075</v>
      </c>
    </row>
    <row r="22" spans="6:10" x14ac:dyDescent="0.25">
      <c r="F22" s="74"/>
      <c r="G22" s="74"/>
      <c r="H22" s="74"/>
      <c r="I22" s="74"/>
      <c r="J22" s="75"/>
    </row>
    <row r="23" spans="6:10" x14ac:dyDescent="0.25">
      <c r="F23" s="74"/>
      <c r="G23" s="74"/>
      <c r="H23" s="74"/>
      <c r="I23" s="74"/>
      <c r="J23" s="75"/>
    </row>
    <row r="24" spans="6:10" x14ac:dyDescent="0.25">
      <c r="F24" s="74"/>
      <c r="G24" s="74"/>
      <c r="H24" s="74"/>
      <c r="I24" s="74"/>
      <c r="J24" s="75"/>
    </row>
    <row r="26" spans="6:10" x14ac:dyDescent="0.25">
      <c r="G26" s="73" t="s">
        <v>111</v>
      </c>
      <c r="H26" s="73" t="s">
        <v>112</v>
      </c>
      <c r="I26" s="73" t="s">
        <v>113</v>
      </c>
      <c r="J26" s="73" t="s">
        <v>110</v>
      </c>
    </row>
    <row r="27" spans="6:10" x14ac:dyDescent="0.25">
      <c r="G27" s="2">
        <v>1</v>
      </c>
      <c r="H27" s="72">
        <v>50.6</v>
      </c>
      <c r="I27" s="72">
        <v>50.6</v>
      </c>
    </row>
    <row r="28" spans="6:10" x14ac:dyDescent="0.25">
      <c r="G28" s="2">
        <v>10</v>
      </c>
      <c r="H28" s="72">
        <v>46.2</v>
      </c>
      <c r="I28" s="72">
        <v>462</v>
      </c>
    </row>
    <row r="29" spans="6:10" x14ac:dyDescent="0.25">
      <c r="G29" s="183">
        <v>25</v>
      </c>
      <c r="H29" s="233">
        <v>38.5</v>
      </c>
      <c r="I29" s="233">
        <v>962.5</v>
      </c>
    </row>
    <row r="30" spans="6:10" x14ac:dyDescent="0.25">
      <c r="G30" s="2">
        <v>50</v>
      </c>
      <c r="H30" s="72">
        <v>34.92</v>
      </c>
      <c r="I30" s="72">
        <v>1746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workbookViewId="0">
      <selection activeCell="M23" sqref="M23"/>
    </sheetView>
  </sheetViews>
  <sheetFormatPr defaultRowHeight="15" x14ac:dyDescent="0.25"/>
  <cols>
    <col min="1" max="1" width="13.42578125" customWidth="1"/>
    <col min="2" max="2" width="11.7109375" customWidth="1"/>
    <col min="3" max="3" width="15" customWidth="1"/>
    <col min="4" max="4" width="8.28515625" customWidth="1"/>
    <col min="5" max="5" width="13.28515625" customWidth="1"/>
    <col min="6" max="6" width="15.28515625" customWidth="1"/>
    <col min="7" max="7" width="10.42578125" customWidth="1"/>
    <col min="8" max="8" width="14.5703125" customWidth="1"/>
    <col min="9" max="9" width="14.7109375" customWidth="1"/>
    <col min="10" max="10" width="16.28515625" customWidth="1"/>
    <col min="11" max="14" width="16" customWidth="1"/>
    <col min="15" max="15" width="15.5703125" hidden="1" customWidth="1"/>
    <col min="16" max="16" width="13.7109375" hidden="1" customWidth="1"/>
    <col min="17" max="17" width="14.28515625" customWidth="1"/>
    <col min="18" max="18" width="14.85546875" customWidth="1"/>
    <col min="19" max="19" width="19.42578125" customWidth="1"/>
    <col min="20" max="20" width="27.28515625" customWidth="1"/>
  </cols>
  <sheetData>
    <row r="1" spans="1:20" x14ac:dyDescent="0.25">
      <c r="A1" s="1"/>
      <c r="B1" s="1"/>
      <c r="C1" s="1"/>
      <c r="D1" s="1"/>
      <c r="E1" s="1"/>
      <c r="F1" s="1"/>
      <c r="G1" s="1"/>
      <c r="H1" s="1" t="s">
        <v>39</v>
      </c>
      <c r="I1" s="1" t="s">
        <v>39</v>
      </c>
      <c r="J1" s="1"/>
      <c r="K1" s="1"/>
      <c r="L1" s="1"/>
      <c r="M1" s="1"/>
      <c r="N1" s="1"/>
      <c r="O1" s="1"/>
      <c r="P1" s="1"/>
      <c r="Q1" s="1"/>
      <c r="R1" s="1" t="s">
        <v>43</v>
      </c>
      <c r="S1" s="1" t="s">
        <v>48</v>
      </c>
      <c r="T1" s="1"/>
    </row>
    <row r="2" spans="1:20" x14ac:dyDescent="0.25">
      <c r="A2" s="1"/>
      <c r="B2" s="1"/>
      <c r="C2" s="1"/>
      <c r="D2" s="1"/>
      <c r="E2" s="1"/>
      <c r="F2" s="1"/>
      <c r="G2" s="1"/>
      <c r="H2" s="1" t="s">
        <v>26</v>
      </c>
      <c r="I2" s="1" t="s">
        <v>27</v>
      </c>
      <c r="J2" s="1" t="s">
        <v>38</v>
      </c>
      <c r="K2" s="1" t="s">
        <v>32</v>
      </c>
      <c r="L2" s="1" t="s">
        <v>40</v>
      </c>
      <c r="M2" s="1" t="s">
        <v>40</v>
      </c>
      <c r="N2" s="1"/>
      <c r="O2" s="1" t="s">
        <v>36</v>
      </c>
      <c r="P2" s="1"/>
      <c r="Q2" s="1" t="s">
        <v>35</v>
      </c>
      <c r="R2" s="1" t="s">
        <v>41</v>
      </c>
      <c r="S2" s="1" t="s">
        <v>46</v>
      </c>
      <c r="T2" s="1"/>
    </row>
    <row r="3" spans="1:20" ht="15.75" thickBot="1" x14ac:dyDescent="0.3">
      <c r="A3" s="1" t="s">
        <v>23</v>
      </c>
      <c r="B3" s="1" t="s">
        <v>57</v>
      </c>
      <c r="C3" s="1" t="s">
        <v>30</v>
      </c>
      <c r="D3" s="1" t="s">
        <v>122</v>
      </c>
      <c r="E3" s="1" t="s">
        <v>106</v>
      </c>
      <c r="F3" s="1" t="s">
        <v>44</v>
      </c>
      <c r="G3" s="1" t="s">
        <v>24</v>
      </c>
      <c r="H3" s="1" t="s">
        <v>25</v>
      </c>
      <c r="I3" s="1" t="s">
        <v>25</v>
      </c>
      <c r="J3" s="1" t="s">
        <v>37</v>
      </c>
      <c r="K3" s="1" t="s">
        <v>31</v>
      </c>
      <c r="L3" s="1" t="s">
        <v>163</v>
      </c>
      <c r="M3" s="1" t="s">
        <v>114</v>
      </c>
      <c r="N3" s="1" t="s">
        <v>164</v>
      </c>
      <c r="O3" s="1" t="s">
        <v>33</v>
      </c>
      <c r="P3" s="1" t="s">
        <v>99</v>
      </c>
      <c r="Q3" s="1" t="s">
        <v>34</v>
      </c>
      <c r="R3" s="1" t="s">
        <v>42</v>
      </c>
      <c r="S3" s="1" t="s">
        <v>47</v>
      </c>
      <c r="T3" s="1" t="s">
        <v>72</v>
      </c>
    </row>
    <row r="4" spans="1:20" x14ac:dyDescent="0.25">
      <c r="A4" s="13" t="s">
        <v>28</v>
      </c>
      <c r="B4" s="14" t="s">
        <v>115</v>
      </c>
      <c r="C4" s="14" t="s">
        <v>135</v>
      </c>
      <c r="D4" s="14"/>
      <c r="E4" s="80">
        <v>6</v>
      </c>
      <c r="F4" s="14" t="s">
        <v>45</v>
      </c>
      <c r="G4" s="14" t="s">
        <v>191</v>
      </c>
      <c r="H4" s="83">
        <v>660</v>
      </c>
      <c r="I4" s="83">
        <v>20</v>
      </c>
      <c r="J4" s="86">
        <v>2.7</v>
      </c>
      <c r="K4" s="83">
        <v>1200</v>
      </c>
      <c r="L4" s="86">
        <f>J4*(K4/1000)</f>
        <v>3.24</v>
      </c>
      <c r="M4" s="86">
        <v>1.26</v>
      </c>
      <c r="N4" s="87">
        <f>(M4/L4)</f>
        <v>0.38888888888888884</v>
      </c>
      <c r="O4" s="77"/>
      <c r="P4" s="14"/>
      <c r="Q4" s="83">
        <v>100</v>
      </c>
      <c r="R4" s="83">
        <v>6</v>
      </c>
      <c r="S4" s="96" t="s">
        <v>117</v>
      </c>
      <c r="T4" t="s">
        <v>137</v>
      </c>
    </row>
    <row r="5" spans="1:20" x14ac:dyDescent="0.25">
      <c r="A5" s="15" t="s">
        <v>28</v>
      </c>
      <c r="B5" s="2" t="s">
        <v>115</v>
      </c>
      <c r="C5" s="2" t="s">
        <v>138</v>
      </c>
      <c r="D5" s="2"/>
      <c r="E5" s="81">
        <v>6</v>
      </c>
      <c r="F5" s="2" t="s">
        <v>45</v>
      </c>
      <c r="G5" s="2" t="s">
        <v>136</v>
      </c>
      <c r="H5" s="84">
        <v>740</v>
      </c>
      <c r="I5" s="84">
        <v>20</v>
      </c>
      <c r="J5" s="88">
        <v>2.2999999999999998</v>
      </c>
      <c r="K5" s="84">
        <v>1200</v>
      </c>
      <c r="L5" s="88">
        <f t="shared" ref="L5:L28" si="0">J5*(K5/1000)</f>
        <v>2.76</v>
      </c>
      <c r="M5" s="88">
        <v>1</v>
      </c>
      <c r="N5" s="89">
        <f t="shared" ref="N5:N28" si="1">(M5/L5)</f>
        <v>0.3623188405797102</v>
      </c>
      <c r="O5" s="6"/>
      <c r="P5" s="2"/>
      <c r="Q5" s="84">
        <v>100</v>
      </c>
      <c r="R5" s="84">
        <v>6</v>
      </c>
      <c r="S5" s="97" t="s">
        <v>117</v>
      </c>
      <c r="T5" t="s">
        <v>137</v>
      </c>
    </row>
    <row r="6" spans="1:20" x14ac:dyDescent="0.25">
      <c r="A6" s="15" t="s">
        <v>28</v>
      </c>
      <c r="B6" s="2" t="s">
        <v>115</v>
      </c>
      <c r="C6" s="2" t="s">
        <v>139</v>
      </c>
      <c r="D6" s="2"/>
      <c r="E6" s="81">
        <v>6</v>
      </c>
      <c r="F6" s="2" t="s">
        <v>45</v>
      </c>
      <c r="G6" s="2" t="s">
        <v>136</v>
      </c>
      <c r="H6" s="84">
        <v>850</v>
      </c>
      <c r="I6" s="84">
        <v>30</v>
      </c>
      <c r="J6" s="88">
        <v>1.9</v>
      </c>
      <c r="K6" s="84">
        <v>1200</v>
      </c>
      <c r="L6" s="88">
        <f t="shared" si="0"/>
        <v>2.2799999999999998</v>
      </c>
      <c r="M6" s="88">
        <v>1.1000000000000001</v>
      </c>
      <c r="N6" s="89">
        <f t="shared" si="1"/>
        <v>0.48245614035087725</v>
      </c>
      <c r="O6" s="6"/>
      <c r="P6" s="2"/>
      <c r="Q6" s="84">
        <v>100</v>
      </c>
      <c r="R6" s="84">
        <v>6</v>
      </c>
      <c r="S6" s="97" t="s">
        <v>117</v>
      </c>
      <c r="T6" t="s">
        <v>137</v>
      </c>
    </row>
    <row r="7" spans="1:20" x14ac:dyDescent="0.25">
      <c r="A7" s="15" t="s">
        <v>28</v>
      </c>
      <c r="B7" s="2" t="s">
        <v>115</v>
      </c>
      <c r="C7" s="2" t="s">
        <v>140</v>
      </c>
      <c r="D7" s="2"/>
      <c r="E7" s="81">
        <v>7</v>
      </c>
      <c r="F7" s="2" t="s">
        <v>45</v>
      </c>
      <c r="G7" s="2" t="s">
        <v>136</v>
      </c>
      <c r="H7" s="84">
        <v>850</v>
      </c>
      <c r="I7" s="84">
        <v>30</v>
      </c>
      <c r="J7" s="88">
        <v>3.25</v>
      </c>
      <c r="K7" s="84">
        <v>1200</v>
      </c>
      <c r="L7" s="88">
        <f t="shared" si="0"/>
        <v>3.9</v>
      </c>
      <c r="M7" s="88">
        <v>1.6</v>
      </c>
      <c r="N7" s="89">
        <f t="shared" si="1"/>
        <v>0.4102564102564103</v>
      </c>
      <c r="O7" s="6"/>
      <c r="P7" s="2"/>
      <c r="Q7" s="84">
        <v>90</v>
      </c>
      <c r="R7" s="84">
        <v>6</v>
      </c>
      <c r="S7" s="97" t="s">
        <v>117</v>
      </c>
      <c r="T7" t="s">
        <v>137</v>
      </c>
    </row>
    <row r="8" spans="1:20" x14ac:dyDescent="0.25">
      <c r="A8" s="15" t="s">
        <v>28</v>
      </c>
      <c r="B8" s="2" t="s">
        <v>115</v>
      </c>
      <c r="C8" s="2" t="s">
        <v>141</v>
      </c>
      <c r="D8" s="2"/>
      <c r="E8" s="81">
        <v>7</v>
      </c>
      <c r="F8" s="2" t="s">
        <v>45</v>
      </c>
      <c r="G8" s="2" t="s">
        <v>136</v>
      </c>
      <c r="H8" s="84">
        <v>940</v>
      </c>
      <c r="I8" s="84">
        <v>35</v>
      </c>
      <c r="J8" s="88">
        <v>3.05</v>
      </c>
      <c r="K8" s="84">
        <v>1200</v>
      </c>
      <c r="L8" s="88">
        <f t="shared" si="0"/>
        <v>3.6599999999999997</v>
      </c>
      <c r="M8" s="88">
        <v>1.6</v>
      </c>
      <c r="N8" s="89">
        <f t="shared" si="1"/>
        <v>0.43715846994535523</v>
      </c>
      <c r="O8" s="6"/>
      <c r="P8" s="2"/>
      <c r="Q8" s="84">
        <v>90</v>
      </c>
      <c r="R8" s="84">
        <v>6</v>
      </c>
      <c r="S8" s="97" t="s">
        <v>117</v>
      </c>
      <c r="T8" t="s">
        <v>137</v>
      </c>
    </row>
    <row r="9" spans="1:20" x14ac:dyDescent="0.25">
      <c r="A9" s="182" t="s">
        <v>28</v>
      </c>
      <c r="B9" s="183" t="s">
        <v>58</v>
      </c>
      <c r="C9" s="183" t="s">
        <v>142</v>
      </c>
      <c r="D9" s="183"/>
      <c r="E9" s="184">
        <v>13</v>
      </c>
      <c r="F9" s="183" t="s">
        <v>45</v>
      </c>
      <c r="G9" s="183" t="s">
        <v>191</v>
      </c>
      <c r="H9" s="185">
        <v>660</v>
      </c>
      <c r="I9" s="185">
        <v>15</v>
      </c>
      <c r="J9" s="186">
        <v>10.3</v>
      </c>
      <c r="K9" s="185">
        <v>1000</v>
      </c>
      <c r="L9" s="186">
        <f t="shared" si="0"/>
        <v>10.3</v>
      </c>
      <c r="M9" s="186">
        <v>4.0999999999999996</v>
      </c>
      <c r="N9" s="187">
        <f t="shared" si="1"/>
        <v>0.3980582524271844</v>
      </c>
      <c r="O9" s="188"/>
      <c r="P9" s="183"/>
      <c r="Q9" s="185">
        <v>100</v>
      </c>
      <c r="R9" s="185">
        <v>2.8</v>
      </c>
      <c r="S9" s="189" t="s">
        <v>50</v>
      </c>
      <c r="T9" t="s">
        <v>118</v>
      </c>
    </row>
    <row r="10" spans="1:20" x14ac:dyDescent="0.25">
      <c r="A10" s="225" t="s">
        <v>28</v>
      </c>
      <c r="B10" s="226" t="s">
        <v>58</v>
      </c>
      <c r="C10" s="226" t="s">
        <v>143</v>
      </c>
      <c r="D10" s="226"/>
      <c r="E10" s="227">
        <v>15</v>
      </c>
      <c r="F10" s="226" t="s">
        <v>45</v>
      </c>
      <c r="G10" s="226" t="s">
        <v>136</v>
      </c>
      <c r="H10" s="228">
        <v>740</v>
      </c>
      <c r="I10" s="228">
        <v>15</v>
      </c>
      <c r="J10" s="229">
        <v>8.8000000000000007</v>
      </c>
      <c r="K10" s="228">
        <v>1000</v>
      </c>
      <c r="L10" s="229">
        <f t="shared" si="0"/>
        <v>8.8000000000000007</v>
      </c>
      <c r="M10" s="229">
        <v>2.7</v>
      </c>
      <c r="N10" s="230">
        <f t="shared" si="1"/>
        <v>0.30681818181818182</v>
      </c>
      <c r="O10" s="231"/>
      <c r="P10" s="226"/>
      <c r="Q10" s="228">
        <v>100</v>
      </c>
      <c r="R10" s="228">
        <v>2.8</v>
      </c>
      <c r="S10" s="232" t="s">
        <v>50</v>
      </c>
      <c r="T10" t="s">
        <v>118</v>
      </c>
    </row>
    <row r="11" spans="1:20" x14ac:dyDescent="0.25">
      <c r="A11" s="204" t="s">
        <v>28</v>
      </c>
      <c r="B11" s="205" t="s">
        <v>58</v>
      </c>
      <c r="C11" s="205" t="s">
        <v>144</v>
      </c>
      <c r="D11" s="205"/>
      <c r="E11" s="206">
        <v>14</v>
      </c>
      <c r="F11" s="205" t="s">
        <v>45</v>
      </c>
      <c r="G11" s="205" t="s">
        <v>136</v>
      </c>
      <c r="H11" s="207">
        <v>850</v>
      </c>
      <c r="I11" s="207">
        <v>25</v>
      </c>
      <c r="J11" s="208">
        <v>7.6</v>
      </c>
      <c r="K11" s="207">
        <v>1000</v>
      </c>
      <c r="L11" s="208">
        <f t="shared" si="0"/>
        <v>7.6</v>
      </c>
      <c r="M11" s="208">
        <v>3.6</v>
      </c>
      <c r="N11" s="209">
        <f t="shared" si="1"/>
        <v>0.47368421052631582</v>
      </c>
      <c r="O11" s="210"/>
      <c r="P11" s="205"/>
      <c r="Q11" s="207">
        <v>100</v>
      </c>
      <c r="R11" s="207">
        <v>2.8</v>
      </c>
      <c r="S11" s="211" t="s">
        <v>50</v>
      </c>
      <c r="T11" t="s">
        <v>118</v>
      </c>
    </row>
    <row r="12" spans="1:20" x14ac:dyDescent="0.25">
      <c r="A12" s="182" t="s">
        <v>28</v>
      </c>
      <c r="B12" s="183" t="s">
        <v>58</v>
      </c>
      <c r="C12" s="183" t="s">
        <v>145</v>
      </c>
      <c r="D12" s="183"/>
      <c r="E12" s="184">
        <v>17</v>
      </c>
      <c r="F12" s="183" t="s">
        <v>45</v>
      </c>
      <c r="G12" s="183" t="s">
        <v>136</v>
      </c>
      <c r="H12" s="185">
        <v>850</v>
      </c>
      <c r="I12" s="185">
        <v>30</v>
      </c>
      <c r="J12" s="186">
        <v>12.8</v>
      </c>
      <c r="K12" s="185">
        <v>1000</v>
      </c>
      <c r="L12" s="186">
        <f t="shared" si="0"/>
        <v>12.8</v>
      </c>
      <c r="M12" s="186">
        <v>5.25</v>
      </c>
      <c r="N12" s="187">
        <f t="shared" si="1"/>
        <v>0.41015625</v>
      </c>
      <c r="O12" s="188"/>
      <c r="P12" s="183"/>
      <c r="Q12" s="185">
        <v>100</v>
      </c>
      <c r="R12" s="185">
        <v>2.8</v>
      </c>
      <c r="S12" s="189" t="s">
        <v>50</v>
      </c>
      <c r="T12" t="s">
        <v>118</v>
      </c>
    </row>
    <row r="13" spans="1:20" ht="15.75" thickBot="1" x14ac:dyDescent="0.3">
      <c r="A13" s="190" t="s">
        <v>28</v>
      </c>
      <c r="B13" s="191" t="s">
        <v>58</v>
      </c>
      <c r="C13" s="191" t="s">
        <v>146</v>
      </c>
      <c r="D13" s="191"/>
      <c r="E13" s="192">
        <v>17</v>
      </c>
      <c r="F13" s="191" t="s">
        <v>45</v>
      </c>
      <c r="G13" s="191" t="s">
        <v>136</v>
      </c>
      <c r="H13" s="193">
        <v>940</v>
      </c>
      <c r="I13" s="193">
        <v>35</v>
      </c>
      <c r="J13" s="194">
        <v>12</v>
      </c>
      <c r="K13" s="193">
        <v>1000</v>
      </c>
      <c r="L13" s="194">
        <f t="shared" si="0"/>
        <v>12</v>
      </c>
      <c r="M13" s="194">
        <v>5.25</v>
      </c>
      <c r="N13" s="195">
        <f t="shared" si="1"/>
        <v>0.4375</v>
      </c>
      <c r="O13" s="196"/>
      <c r="P13" s="191"/>
      <c r="Q13" s="193">
        <v>100</v>
      </c>
      <c r="R13" s="193">
        <v>2.8</v>
      </c>
      <c r="S13" s="197" t="s">
        <v>50</v>
      </c>
      <c r="T13" t="s">
        <v>118</v>
      </c>
    </row>
    <row r="14" spans="1:20" x14ac:dyDescent="0.25">
      <c r="A14" s="13" t="s">
        <v>60</v>
      </c>
      <c r="B14" s="14" t="s">
        <v>152</v>
      </c>
      <c r="C14" s="14" t="s">
        <v>153</v>
      </c>
      <c r="D14" s="14"/>
      <c r="E14" s="80">
        <v>4</v>
      </c>
      <c r="F14" s="14" t="s">
        <v>45</v>
      </c>
      <c r="G14" s="14" t="s">
        <v>136</v>
      </c>
      <c r="H14" s="83">
        <v>850</v>
      </c>
      <c r="I14" s="83">
        <v>35</v>
      </c>
      <c r="J14" s="86">
        <v>3.2</v>
      </c>
      <c r="K14" s="83">
        <v>1000</v>
      </c>
      <c r="L14" s="86">
        <f t="shared" si="0"/>
        <v>3.2</v>
      </c>
      <c r="M14" s="86">
        <v>1.05</v>
      </c>
      <c r="N14" s="87">
        <f t="shared" si="1"/>
        <v>0.328125</v>
      </c>
      <c r="O14" s="77"/>
      <c r="P14" s="14"/>
      <c r="Q14" s="83">
        <v>150</v>
      </c>
      <c r="R14" s="83">
        <v>2.8</v>
      </c>
      <c r="S14" s="96" t="s">
        <v>155</v>
      </c>
      <c r="T14" t="s">
        <v>118</v>
      </c>
    </row>
    <row r="15" spans="1:20" x14ac:dyDescent="0.25">
      <c r="A15" s="15" t="s">
        <v>60</v>
      </c>
      <c r="B15" s="2" t="s">
        <v>152</v>
      </c>
      <c r="C15" s="2" t="s">
        <v>154</v>
      </c>
      <c r="D15" s="2"/>
      <c r="E15" s="81">
        <v>4</v>
      </c>
      <c r="F15" s="2" t="s">
        <v>45</v>
      </c>
      <c r="G15" s="2" t="s">
        <v>136</v>
      </c>
      <c r="H15" s="84">
        <v>940</v>
      </c>
      <c r="I15" s="84">
        <v>50</v>
      </c>
      <c r="J15" s="88">
        <v>2.9</v>
      </c>
      <c r="K15" s="84">
        <v>1000</v>
      </c>
      <c r="L15" s="88">
        <f t="shared" si="0"/>
        <v>2.9</v>
      </c>
      <c r="M15" s="88">
        <v>1.1499999999999999</v>
      </c>
      <c r="N15" s="89">
        <f t="shared" si="1"/>
        <v>0.39655172413793099</v>
      </c>
      <c r="O15" s="6"/>
      <c r="P15" s="2"/>
      <c r="Q15" s="84">
        <v>150</v>
      </c>
      <c r="R15" s="84">
        <v>2.8</v>
      </c>
      <c r="S15" s="97" t="s">
        <v>155</v>
      </c>
      <c r="T15" t="s">
        <v>118</v>
      </c>
    </row>
    <row r="16" spans="1:20" x14ac:dyDescent="0.25">
      <c r="A16" s="15" t="s">
        <v>60</v>
      </c>
      <c r="B16" s="2" t="s">
        <v>152</v>
      </c>
      <c r="C16" s="2" t="s">
        <v>156</v>
      </c>
      <c r="D16" s="2"/>
      <c r="E16" s="81">
        <v>4</v>
      </c>
      <c r="F16" s="2" t="s">
        <v>45</v>
      </c>
      <c r="G16" s="2" t="s">
        <v>136</v>
      </c>
      <c r="H16" s="84">
        <v>850</v>
      </c>
      <c r="I16" s="84">
        <v>35</v>
      </c>
      <c r="J16" s="88">
        <v>3.2</v>
      </c>
      <c r="K16" s="84">
        <v>1000</v>
      </c>
      <c r="L16" s="88">
        <f t="shared" si="0"/>
        <v>3.2</v>
      </c>
      <c r="M16" s="88">
        <v>1.35</v>
      </c>
      <c r="N16" s="89">
        <f t="shared" si="1"/>
        <v>0.421875</v>
      </c>
      <c r="O16" s="6"/>
      <c r="P16" s="2"/>
      <c r="Q16" s="84">
        <v>150</v>
      </c>
      <c r="R16" s="84">
        <v>2.5</v>
      </c>
      <c r="S16" s="97" t="s">
        <v>162</v>
      </c>
      <c r="T16" t="s">
        <v>118</v>
      </c>
    </row>
    <row r="17" spans="1:20" x14ac:dyDescent="0.25">
      <c r="A17" s="15" t="s">
        <v>60</v>
      </c>
      <c r="B17" s="2" t="s">
        <v>152</v>
      </c>
      <c r="C17" s="2" t="s">
        <v>157</v>
      </c>
      <c r="D17" s="2"/>
      <c r="E17" s="81">
        <v>4</v>
      </c>
      <c r="F17" s="2" t="s">
        <v>45</v>
      </c>
      <c r="G17" s="2" t="s">
        <v>136</v>
      </c>
      <c r="H17" s="84">
        <v>850</v>
      </c>
      <c r="I17" s="84">
        <v>35</v>
      </c>
      <c r="J17" s="88">
        <v>3.2</v>
      </c>
      <c r="K17" s="84">
        <v>1000</v>
      </c>
      <c r="L17" s="88">
        <f t="shared" si="0"/>
        <v>3.2</v>
      </c>
      <c r="M17" s="88">
        <v>1.35</v>
      </c>
      <c r="N17" s="89">
        <f t="shared" si="1"/>
        <v>0.421875</v>
      </c>
      <c r="O17" s="6"/>
      <c r="P17" s="2"/>
      <c r="Q17" s="84">
        <v>90</v>
      </c>
      <c r="R17" s="84">
        <v>2.5</v>
      </c>
      <c r="S17" s="97" t="s">
        <v>162</v>
      </c>
      <c r="T17" t="s">
        <v>118</v>
      </c>
    </row>
    <row r="18" spans="1:20" x14ac:dyDescent="0.25">
      <c r="A18" s="15" t="s">
        <v>60</v>
      </c>
      <c r="B18" s="2" t="s">
        <v>152</v>
      </c>
      <c r="C18" s="2" t="s">
        <v>158</v>
      </c>
      <c r="D18" s="2"/>
      <c r="E18" s="81">
        <v>4</v>
      </c>
      <c r="F18" s="2" t="s">
        <v>45</v>
      </c>
      <c r="G18" s="2" t="s">
        <v>136</v>
      </c>
      <c r="H18" s="84">
        <v>850</v>
      </c>
      <c r="I18" s="84">
        <v>35</v>
      </c>
      <c r="J18" s="88">
        <v>3.2</v>
      </c>
      <c r="K18" s="84">
        <v>1000</v>
      </c>
      <c r="L18" s="88">
        <f t="shared" si="0"/>
        <v>3.2</v>
      </c>
      <c r="M18" s="88">
        <v>1.35</v>
      </c>
      <c r="N18" s="89">
        <f t="shared" si="1"/>
        <v>0.421875</v>
      </c>
      <c r="O18" s="6"/>
      <c r="P18" s="2"/>
      <c r="Q18" s="84">
        <v>60</v>
      </c>
      <c r="R18" s="84">
        <v>2.5</v>
      </c>
      <c r="S18" s="97" t="s">
        <v>162</v>
      </c>
      <c r="T18" t="s">
        <v>118</v>
      </c>
    </row>
    <row r="19" spans="1:20" x14ac:dyDescent="0.25">
      <c r="A19" s="15" t="s">
        <v>60</v>
      </c>
      <c r="B19" s="2" t="s">
        <v>152</v>
      </c>
      <c r="C19" s="2" t="s">
        <v>159</v>
      </c>
      <c r="D19" s="2"/>
      <c r="E19" s="81">
        <v>4</v>
      </c>
      <c r="F19" s="2" t="s">
        <v>45</v>
      </c>
      <c r="G19" s="2" t="s">
        <v>136</v>
      </c>
      <c r="H19" s="84">
        <v>940</v>
      </c>
      <c r="I19" s="84">
        <v>50</v>
      </c>
      <c r="J19" s="88">
        <v>2.9</v>
      </c>
      <c r="K19" s="84">
        <v>1000</v>
      </c>
      <c r="L19" s="88">
        <f t="shared" si="0"/>
        <v>2.9</v>
      </c>
      <c r="M19" s="88">
        <v>1.5</v>
      </c>
      <c r="N19" s="89">
        <f t="shared" si="1"/>
        <v>0.51724137931034486</v>
      </c>
      <c r="O19" s="6"/>
      <c r="P19" s="2"/>
      <c r="Q19" s="84">
        <v>150</v>
      </c>
      <c r="R19" s="84">
        <v>2.5</v>
      </c>
      <c r="S19" s="97" t="s">
        <v>162</v>
      </c>
      <c r="T19" t="s">
        <v>118</v>
      </c>
    </row>
    <row r="20" spans="1:20" x14ac:dyDescent="0.25">
      <c r="A20" s="15" t="s">
        <v>60</v>
      </c>
      <c r="B20" s="2" t="s">
        <v>152</v>
      </c>
      <c r="C20" s="2" t="s">
        <v>160</v>
      </c>
      <c r="D20" s="2"/>
      <c r="E20" s="81">
        <v>4</v>
      </c>
      <c r="F20" s="2" t="s">
        <v>45</v>
      </c>
      <c r="G20" s="2" t="s">
        <v>136</v>
      </c>
      <c r="H20" s="84">
        <v>940</v>
      </c>
      <c r="I20" s="84">
        <v>50</v>
      </c>
      <c r="J20" s="88">
        <v>2.9</v>
      </c>
      <c r="K20" s="84">
        <v>1000</v>
      </c>
      <c r="L20" s="88">
        <f t="shared" si="0"/>
        <v>2.9</v>
      </c>
      <c r="M20" s="88">
        <v>1.5</v>
      </c>
      <c r="N20" s="89">
        <f t="shared" si="1"/>
        <v>0.51724137931034486</v>
      </c>
      <c r="O20" s="6"/>
      <c r="P20" s="2"/>
      <c r="Q20" s="84">
        <v>90</v>
      </c>
      <c r="R20" s="84">
        <v>2.5</v>
      </c>
      <c r="S20" s="97" t="s">
        <v>162</v>
      </c>
      <c r="T20" t="s">
        <v>118</v>
      </c>
    </row>
    <row r="21" spans="1:20" ht="15.75" thickBot="1" x14ac:dyDescent="0.3">
      <c r="A21" s="18" t="s">
        <v>60</v>
      </c>
      <c r="B21" s="17" t="s">
        <v>152</v>
      </c>
      <c r="C21" s="17" t="s">
        <v>161</v>
      </c>
      <c r="D21" s="17"/>
      <c r="E21" s="82">
        <v>4</v>
      </c>
      <c r="F21" s="17" t="s">
        <v>45</v>
      </c>
      <c r="G21" s="17" t="s">
        <v>136</v>
      </c>
      <c r="H21" s="85">
        <v>940</v>
      </c>
      <c r="I21" s="85">
        <v>50</v>
      </c>
      <c r="J21" s="90">
        <v>2.9</v>
      </c>
      <c r="K21" s="85">
        <v>1000</v>
      </c>
      <c r="L21" s="90">
        <f t="shared" si="0"/>
        <v>2.9</v>
      </c>
      <c r="M21" s="90">
        <v>1.5</v>
      </c>
      <c r="N21" s="91">
        <f t="shared" si="1"/>
        <v>0.51724137931034486</v>
      </c>
      <c r="O21" s="78"/>
      <c r="P21" s="17"/>
      <c r="Q21" s="85">
        <v>60</v>
      </c>
      <c r="R21" s="85">
        <v>2.5</v>
      </c>
      <c r="S21" s="98" t="s">
        <v>162</v>
      </c>
      <c r="T21" t="s">
        <v>118</v>
      </c>
    </row>
    <row r="22" spans="1:20" x14ac:dyDescent="0.25">
      <c r="A22" s="13" t="s">
        <v>79</v>
      </c>
      <c r="B22" s="14" t="s">
        <v>147</v>
      </c>
      <c r="C22" s="14" t="s">
        <v>148</v>
      </c>
      <c r="D22" s="14"/>
      <c r="E22" s="83" t="s">
        <v>165</v>
      </c>
      <c r="F22" s="14" t="s">
        <v>45</v>
      </c>
      <c r="G22" s="14" t="s">
        <v>136</v>
      </c>
      <c r="H22" s="83">
        <v>850</v>
      </c>
      <c r="I22" s="83">
        <v>30</v>
      </c>
      <c r="J22" s="86">
        <v>1.6</v>
      </c>
      <c r="K22" s="83">
        <v>1500</v>
      </c>
      <c r="L22" s="86">
        <f t="shared" si="0"/>
        <v>2.4000000000000004</v>
      </c>
      <c r="M22" s="86">
        <v>1.1000000000000001</v>
      </c>
      <c r="N22" s="87">
        <f t="shared" si="1"/>
        <v>0.45833333333333331</v>
      </c>
      <c r="O22" s="77"/>
      <c r="P22" s="14"/>
      <c r="Q22" s="83">
        <v>40</v>
      </c>
      <c r="R22" s="83">
        <v>9.1999999999999993</v>
      </c>
      <c r="S22" s="96" t="s">
        <v>149</v>
      </c>
      <c r="T22" t="s">
        <v>150</v>
      </c>
    </row>
    <row r="23" spans="1:20" x14ac:dyDescent="0.25">
      <c r="A23" s="24" t="s">
        <v>79</v>
      </c>
      <c r="B23" s="25" t="s">
        <v>85</v>
      </c>
      <c r="C23" s="26" t="s">
        <v>88</v>
      </c>
      <c r="D23" s="2"/>
      <c r="E23" s="84" t="s">
        <v>165</v>
      </c>
      <c r="F23" s="25" t="s">
        <v>45</v>
      </c>
      <c r="G23" s="25" t="s">
        <v>136</v>
      </c>
      <c r="H23" s="92">
        <v>730</v>
      </c>
      <c r="I23" s="92">
        <v>30</v>
      </c>
      <c r="J23" s="93">
        <v>2.1</v>
      </c>
      <c r="K23" s="92">
        <v>1500</v>
      </c>
      <c r="L23" s="93">
        <f t="shared" si="0"/>
        <v>3.1500000000000004</v>
      </c>
      <c r="M23" s="94">
        <v>1.24</v>
      </c>
      <c r="N23" s="95">
        <f t="shared" si="1"/>
        <v>0.39365079365079358</v>
      </c>
      <c r="O23" s="79"/>
      <c r="P23" s="76"/>
      <c r="Q23" s="92">
        <v>130</v>
      </c>
      <c r="R23" s="92">
        <v>5.3</v>
      </c>
      <c r="S23" s="99" t="s">
        <v>89</v>
      </c>
      <c r="T23" t="s">
        <v>150</v>
      </c>
    </row>
    <row r="24" spans="1:20" x14ac:dyDescent="0.25">
      <c r="A24" s="15" t="s">
        <v>79</v>
      </c>
      <c r="B24" s="2" t="s">
        <v>85</v>
      </c>
      <c r="C24" s="2" t="s">
        <v>151</v>
      </c>
      <c r="D24" s="2"/>
      <c r="E24" s="84" t="s">
        <v>165</v>
      </c>
      <c r="F24" s="25" t="s">
        <v>45</v>
      </c>
      <c r="G24" s="2" t="s">
        <v>136</v>
      </c>
      <c r="H24" s="84">
        <v>850</v>
      </c>
      <c r="I24" s="84">
        <v>30</v>
      </c>
      <c r="J24" s="88">
        <v>2</v>
      </c>
      <c r="K24" s="84">
        <v>1500</v>
      </c>
      <c r="L24" s="88">
        <f t="shared" si="0"/>
        <v>3</v>
      </c>
      <c r="M24" s="88">
        <v>1.04</v>
      </c>
      <c r="N24" s="89">
        <f t="shared" si="1"/>
        <v>0.34666666666666668</v>
      </c>
      <c r="O24" s="6"/>
      <c r="P24" s="2"/>
      <c r="Q24" s="84">
        <v>90</v>
      </c>
      <c r="R24" s="84">
        <v>5.3</v>
      </c>
      <c r="S24" s="97" t="s">
        <v>149</v>
      </c>
      <c r="T24" t="s">
        <v>150</v>
      </c>
    </row>
    <row r="25" spans="1:20" x14ac:dyDescent="0.25">
      <c r="A25" s="15" t="s">
        <v>79</v>
      </c>
      <c r="B25" s="2" t="s">
        <v>85</v>
      </c>
      <c r="C25" s="2" t="s">
        <v>151</v>
      </c>
      <c r="D25" s="2"/>
      <c r="E25" s="84" t="s">
        <v>165</v>
      </c>
      <c r="F25" s="25" t="s">
        <v>45</v>
      </c>
      <c r="G25" s="2" t="s">
        <v>136</v>
      </c>
      <c r="H25" s="84">
        <v>850</v>
      </c>
      <c r="I25" s="84">
        <v>30</v>
      </c>
      <c r="J25" s="88">
        <v>2</v>
      </c>
      <c r="K25" s="84">
        <v>1500</v>
      </c>
      <c r="L25" s="88">
        <f t="shared" si="0"/>
        <v>3</v>
      </c>
      <c r="M25" s="88">
        <v>1.04</v>
      </c>
      <c r="N25" s="89">
        <f t="shared" si="1"/>
        <v>0.34666666666666668</v>
      </c>
      <c r="O25" s="6"/>
      <c r="P25" s="2"/>
      <c r="Q25" s="84">
        <v>130</v>
      </c>
      <c r="R25" s="84">
        <v>5.3</v>
      </c>
      <c r="S25" s="97" t="s">
        <v>149</v>
      </c>
      <c r="T25" t="s">
        <v>150</v>
      </c>
    </row>
    <row r="26" spans="1:20" x14ac:dyDescent="0.25">
      <c r="A26" s="15" t="s">
        <v>79</v>
      </c>
      <c r="B26" s="2" t="s">
        <v>85</v>
      </c>
      <c r="C26" s="2" t="s">
        <v>151</v>
      </c>
      <c r="D26" s="2"/>
      <c r="E26" s="84" t="s">
        <v>165</v>
      </c>
      <c r="F26" s="25" t="s">
        <v>45</v>
      </c>
      <c r="G26" s="2" t="s">
        <v>136</v>
      </c>
      <c r="H26" s="84">
        <v>940</v>
      </c>
      <c r="I26" s="84">
        <v>30</v>
      </c>
      <c r="J26" s="88">
        <v>2</v>
      </c>
      <c r="K26" s="84">
        <v>1500</v>
      </c>
      <c r="L26" s="88">
        <f t="shared" si="0"/>
        <v>3</v>
      </c>
      <c r="M26" s="88">
        <v>1.04</v>
      </c>
      <c r="N26" s="89">
        <f t="shared" si="1"/>
        <v>0.34666666666666668</v>
      </c>
      <c r="O26" s="6"/>
      <c r="P26" s="2"/>
      <c r="Q26" s="84">
        <v>90</v>
      </c>
      <c r="R26" s="84">
        <v>5.3</v>
      </c>
      <c r="S26" s="97" t="s">
        <v>149</v>
      </c>
      <c r="T26" t="s">
        <v>150</v>
      </c>
    </row>
    <row r="27" spans="1:20" ht="15.75" thickBot="1" x14ac:dyDescent="0.3">
      <c r="A27" s="18" t="s">
        <v>79</v>
      </c>
      <c r="B27" s="17" t="s">
        <v>85</v>
      </c>
      <c r="C27" s="17" t="s">
        <v>151</v>
      </c>
      <c r="D27" s="17"/>
      <c r="E27" s="85" t="s">
        <v>165</v>
      </c>
      <c r="F27" s="23" t="s">
        <v>45</v>
      </c>
      <c r="G27" s="17" t="s">
        <v>136</v>
      </c>
      <c r="H27" s="85">
        <v>940</v>
      </c>
      <c r="I27" s="85">
        <v>30</v>
      </c>
      <c r="J27" s="90">
        <v>2</v>
      </c>
      <c r="K27" s="85">
        <v>1500</v>
      </c>
      <c r="L27" s="90">
        <f t="shared" si="0"/>
        <v>3</v>
      </c>
      <c r="M27" s="90">
        <v>1.04</v>
      </c>
      <c r="N27" s="91">
        <f t="shared" si="1"/>
        <v>0.34666666666666668</v>
      </c>
      <c r="O27" s="78"/>
      <c r="P27" s="17"/>
      <c r="Q27" s="85">
        <v>130</v>
      </c>
      <c r="R27" s="85">
        <v>5.3</v>
      </c>
      <c r="S27" s="98" t="s">
        <v>149</v>
      </c>
      <c r="T27" t="s">
        <v>150</v>
      </c>
    </row>
    <row r="28" spans="1:20" x14ac:dyDescent="0.25">
      <c r="A28" s="12" t="s">
        <v>187</v>
      </c>
      <c r="B28" s="12" t="s">
        <v>188</v>
      </c>
      <c r="C28" s="12" t="s">
        <v>189</v>
      </c>
      <c r="D28" s="12"/>
      <c r="E28" s="12"/>
      <c r="F28" s="12" t="s">
        <v>45</v>
      </c>
      <c r="G28" s="12" t="s">
        <v>136</v>
      </c>
      <c r="H28" s="220">
        <v>810</v>
      </c>
      <c r="I28" s="220">
        <v>30</v>
      </c>
      <c r="J28" s="220">
        <v>3.6</v>
      </c>
      <c r="K28" s="220">
        <v>500</v>
      </c>
      <c r="L28" s="220">
        <f t="shared" si="0"/>
        <v>1.8</v>
      </c>
      <c r="M28" s="220">
        <v>0.68</v>
      </c>
      <c r="N28" s="221">
        <f t="shared" si="1"/>
        <v>0.37777777777777777</v>
      </c>
      <c r="O28" s="220"/>
      <c r="P28" s="220"/>
      <c r="Q28" s="220">
        <v>20</v>
      </c>
      <c r="R28" s="220"/>
      <c r="S28" s="220" t="s">
        <v>190</v>
      </c>
    </row>
    <row r="29" spans="1:20" x14ac:dyDescent="0.25">
      <c r="A29" s="2"/>
      <c r="B29" s="2"/>
      <c r="C29" s="2"/>
      <c r="D29" s="2"/>
      <c r="E29" s="2"/>
      <c r="F29" s="2"/>
      <c r="G29" s="2"/>
      <c r="H29" s="2"/>
      <c r="I29" s="2"/>
      <c r="J29" s="29"/>
      <c r="K29" s="29"/>
      <c r="L29" s="29"/>
      <c r="M29" s="2"/>
      <c r="N29" s="2"/>
      <c r="O29" s="2"/>
      <c r="P29" s="2"/>
      <c r="Q29" s="2"/>
      <c r="R29" s="2"/>
      <c r="S29" s="29"/>
    </row>
    <row r="30" spans="1:20" x14ac:dyDescent="0.25">
      <c r="A30" s="2"/>
      <c r="B30" s="2"/>
      <c r="C30" s="2"/>
      <c r="D30" s="2"/>
      <c r="E30" s="29"/>
      <c r="F30" s="2"/>
      <c r="G30" s="2"/>
      <c r="H30" s="2"/>
      <c r="I30" s="2"/>
      <c r="J30" s="29"/>
      <c r="K30" s="29"/>
      <c r="L30" s="29"/>
      <c r="M30" s="2"/>
      <c r="N30" s="2"/>
      <c r="O30" s="2"/>
      <c r="P30" s="2"/>
      <c r="Q30" s="2"/>
      <c r="R30" s="2"/>
      <c r="S30" s="29"/>
    </row>
    <row r="31" spans="1:20" x14ac:dyDescent="0.25">
      <c r="A31" s="2"/>
      <c r="B31" s="2"/>
      <c r="C31" s="2"/>
      <c r="D31" s="2"/>
      <c r="E31" s="2"/>
      <c r="F31" s="2"/>
      <c r="G31" s="2"/>
      <c r="H31" s="2"/>
      <c r="I31" s="2"/>
      <c r="J31" s="29"/>
      <c r="K31" s="29"/>
      <c r="L31" s="29"/>
      <c r="M31" s="2"/>
      <c r="N31" s="2"/>
      <c r="O31" s="2"/>
      <c r="P31" s="2"/>
      <c r="Q31" s="2"/>
      <c r="R31" s="2"/>
      <c r="S31" s="29"/>
    </row>
    <row r="32" spans="1:20" x14ac:dyDescent="0.25">
      <c r="A32" s="2"/>
      <c r="B32" s="2"/>
      <c r="C32" s="2"/>
      <c r="D32" s="2"/>
      <c r="E32" s="2"/>
      <c r="F32" s="2"/>
      <c r="G32" s="2"/>
      <c r="H32" s="2"/>
      <c r="I32" s="2"/>
      <c r="J32" s="29"/>
      <c r="K32" s="29"/>
      <c r="L32" s="29"/>
      <c r="M32" s="2"/>
      <c r="N32" s="2"/>
      <c r="O32" s="2"/>
      <c r="P32" s="2"/>
      <c r="Q32" s="2"/>
      <c r="R32" s="2"/>
      <c r="S32" s="29"/>
    </row>
    <row r="33" spans="1:19" x14ac:dyDescent="0.25">
      <c r="A33" s="2"/>
      <c r="B33" s="2"/>
      <c r="C33" s="2"/>
      <c r="D33" s="2"/>
      <c r="E33" s="2"/>
      <c r="F33" s="2"/>
      <c r="G33" s="2"/>
      <c r="H33" s="2"/>
      <c r="I33" s="2"/>
      <c r="J33" s="29"/>
      <c r="K33" s="29"/>
      <c r="L33" s="29"/>
      <c r="M33" s="2"/>
      <c r="N33" s="2"/>
      <c r="O33" s="2"/>
      <c r="P33" s="2"/>
      <c r="Q33" s="2"/>
      <c r="R33" s="2"/>
      <c r="S33" s="29"/>
    </row>
    <row r="34" spans="1:19" x14ac:dyDescent="0.25">
      <c r="A34" s="2"/>
      <c r="B34" s="2"/>
      <c r="C34" s="2"/>
      <c r="D34" s="2"/>
      <c r="E34" s="2"/>
      <c r="F34" s="2"/>
      <c r="G34" s="2"/>
      <c r="H34" s="2"/>
      <c r="I34" s="2"/>
      <c r="J34" s="29"/>
      <c r="K34" s="29"/>
      <c r="L34" s="29"/>
      <c r="M34" s="2"/>
      <c r="N34" s="2"/>
      <c r="O34" s="2"/>
      <c r="P34" s="2"/>
      <c r="Q34" s="2"/>
      <c r="R34" s="2"/>
      <c r="S34" s="29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workbookViewId="0">
      <selection activeCell="A8" sqref="A8"/>
    </sheetView>
  </sheetViews>
  <sheetFormatPr defaultRowHeight="15" x14ac:dyDescent="0.25"/>
  <cols>
    <col min="1" max="1" width="12" customWidth="1"/>
    <col min="2" max="2" width="7.42578125" customWidth="1"/>
    <col min="3" max="3" width="15" customWidth="1"/>
    <col min="4" max="4" width="8.28515625" customWidth="1"/>
    <col min="5" max="5" width="13.28515625" customWidth="1"/>
    <col min="6" max="6" width="14.28515625" customWidth="1"/>
    <col min="7" max="7" width="7.42578125" customWidth="1"/>
    <col min="8" max="8" width="14.5703125" customWidth="1"/>
    <col min="9" max="9" width="14.7109375" customWidth="1"/>
    <col min="10" max="10" width="16.28515625" customWidth="1"/>
    <col min="11" max="14" width="16" customWidth="1"/>
    <col min="15" max="15" width="15.5703125" hidden="1" customWidth="1"/>
    <col min="16" max="16" width="13.7109375" hidden="1" customWidth="1"/>
    <col min="17" max="17" width="14.28515625" customWidth="1"/>
    <col min="18" max="18" width="14.85546875" customWidth="1"/>
    <col min="19" max="19" width="19.42578125" customWidth="1"/>
    <col min="20" max="20" width="27.28515625" customWidth="1"/>
  </cols>
  <sheetData>
    <row r="1" spans="1:20" x14ac:dyDescent="0.25">
      <c r="A1" s="1"/>
      <c r="B1" s="1"/>
      <c r="C1" s="1"/>
      <c r="D1" s="1"/>
      <c r="E1" s="1"/>
      <c r="F1" s="1"/>
      <c r="G1" s="1"/>
      <c r="H1" s="1" t="s">
        <v>39</v>
      </c>
      <c r="I1" s="1" t="s">
        <v>39</v>
      </c>
      <c r="J1" s="1"/>
      <c r="K1" s="1"/>
      <c r="L1" s="1"/>
      <c r="M1" s="1"/>
      <c r="N1" s="1"/>
      <c r="O1" s="1"/>
      <c r="P1" s="1"/>
      <c r="Q1" s="1"/>
      <c r="R1" s="1" t="s">
        <v>43</v>
      </c>
      <c r="S1" s="1" t="s">
        <v>48</v>
      </c>
      <c r="T1" s="1"/>
    </row>
    <row r="2" spans="1:20" x14ac:dyDescent="0.25">
      <c r="A2" s="1"/>
      <c r="B2" s="1"/>
      <c r="C2" s="1"/>
      <c r="D2" s="1"/>
      <c r="E2" s="1"/>
      <c r="F2" s="1"/>
      <c r="G2" s="1"/>
      <c r="H2" s="1" t="s">
        <v>26</v>
      </c>
      <c r="I2" s="1" t="s">
        <v>27</v>
      </c>
      <c r="J2" s="1" t="s">
        <v>38</v>
      </c>
      <c r="K2" s="1" t="s">
        <v>32</v>
      </c>
      <c r="L2" s="1" t="s">
        <v>40</v>
      </c>
      <c r="M2" s="1" t="s">
        <v>40</v>
      </c>
      <c r="N2" s="1"/>
      <c r="O2" s="1" t="s">
        <v>36</v>
      </c>
      <c r="P2" s="1"/>
      <c r="Q2" s="1" t="s">
        <v>35</v>
      </c>
      <c r="R2" s="1" t="s">
        <v>41</v>
      </c>
      <c r="S2" s="1" t="s">
        <v>46</v>
      </c>
      <c r="T2" s="1"/>
    </row>
    <row r="3" spans="1:20" ht="15.75" thickBot="1" x14ac:dyDescent="0.3">
      <c r="A3" s="1" t="s">
        <v>23</v>
      </c>
      <c r="B3" s="1" t="s">
        <v>57</v>
      </c>
      <c r="C3" s="1" t="s">
        <v>30</v>
      </c>
      <c r="D3" s="1" t="s">
        <v>122</v>
      </c>
      <c r="E3" s="1" t="s">
        <v>106</v>
      </c>
      <c r="F3" s="1" t="s">
        <v>44</v>
      </c>
      <c r="G3" s="1" t="s">
        <v>24</v>
      </c>
      <c r="H3" s="1" t="s">
        <v>25</v>
      </c>
      <c r="I3" s="1" t="s">
        <v>25</v>
      </c>
      <c r="J3" s="1" t="s">
        <v>37</v>
      </c>
      <c r="K3" s="1" t="s">
        <v>31</v>
      </c>
      <c r="L3" s="1" t="s">
        <v>163</v>
      </c>
      <c r="M3" s="1" t="s">
        <v>114</v>
      </c>
      <c r="N3" s="1" t="s">
        <v>164</v>
      </c>
      <c r="O3" s="1" t="s">
        <v>33</v>
      </c>
      <c r="P3" s="1" t="s">
        <v>99</v>
      </c>
      <c r="Q3" s="1" t="s">
        <v>34</v>
      </c>
      <c r="R3" s="1" t="s">
        <v>42</v>
      </c>
      <c r="S3" s="1" t="s">
        <v>47</v>
      </c>
      <c r="T3" s="1" t="s">
        <v>72</v>
      </c>
    </row>
    <row r="4" spans="1:20" x14ac:dyDescent="0.25">
      <c r="A4" s="13" t="s">
        <v>28</v>
      </c>
      <c r="B4" s="14" t="s">
        <v>115</v>
      </c>
      <c r="C4" s="14" t="s">
        <v>121</v>
      </c>
      <c r="D4" s="14"/>
      <c r="E4" s="80">
        <v>15</v>
      </c>
      <c r="F4" s="14" t="s">
        <v>45</v>
      </c>
      <c r="G4" s="14" t="s">
        <v>0</v>
      </c>
      <c r="H4" s="83">
        <v>393</v>
      </c>
      <c r="I4" s="83">
        <v>20</v>
      </c>
      <c r="J4" s="83">
        <v>3.7</v>
      </c>
      <c r="K4" s="83">
        <v>3000</v>
      </c>
      <c r="L4" s="83">
        <f>J4*(K4/1000)</f>
        <v>11.100000000000001</v>
      </c>
      <c r="M4" s="86">
        <v>4.0999999999999996</v>
      </c>
      <c r="N4" s="87">
        <f>(M4/L4)</f>
        <v>0.36936936936936932</v>
      </c>
      <c r="O4" s="83"/>
      <c r="P4" s="83"/>
      <c r="Q4" s="83">
        <v>85</v>
      </c>
      <c r="R4" s="83">
        <v>2.7</v>
      </c>
      <c r="S4" s="96" t="s">
        <v>117</v>
      </c>
      <c r="T4" t="s">
        <v>116</v>
      </c>
    </row>
    <row r="5" spans="1:20" x14ac:dyDescent="0.25">
      <c r="A5" s="214" t="s">
        <v>28</v>
      </c>
      <c r="B5" s="7" t="s">
        <v>115</v>
      </c>
      <c r="C5" s="7" t="s">
        <v>120</v>
      </c>
      <c r="D5" s="7"/>
      <c r="E5" s="215">
        <v>35</v>
      </c>
      <c r="F5" s="7" t="s">
        <v>45</v>
      </c>
      <c r="G5" s="7" t="s">
        <v>0</v>
      </c>
      <c r="H5" s="216">
        <v>365</v>
      </c>
      <c r="I5" s="216">
        <v>15</v>
      </c>
      <c r="J5" s="216">
        <v>3.8</v>
      </c>
      <c r="K5" s="216">
        <v>1000</v>
      </c>
      <c r="L5" s="216">
        <f t="shared" ref="L5:L26" si="0">J5*(K5/1000)</f>
        <v>3.8</v>
      </c>
      <c r="M5" s="217">
        <v>1.68</v>
      </c>
      <c r="N5" s="218">
        <f t="shared" ref="N5:N26" si="1">(M5/L5)</f>
        <v>0.44210526315789472</v>
      </c>
      <c r="O5" s="216"/>
      <c r="P5" s="216"/>
      <c r="Q5" s="216">
        <v>70</v>
      </c>
      <c r="R5" s="216">
        <v>4.2</v>
      </c>
      <c r="S5" s="219" t="s">
        <v>117</v>
      </c>
      <c r="T5" t="s">
        <v>118</v>
      </c>
    </row>
    <row r="6" spans="1:20" x14ac:dyDescent="0.25">
      <c r="A6" s="15" t="s">
        <v>28</v>
      </c>
      <c r="B6" s="2" t="s">
        <v>115</v>
      </c>
      <c r="C6" s="2" t="s">
        <v>119</v>
      </c>
      <c r="D6" s="2" t="s">
        <v>131</v>
      </c>
      <c r="E6" s="81">
        <v>12</v>
      </c>
      <c r="F6" s="2" t="s">
        <v>45</v>
      </c>
      <c r="G6" s="2" t="s">
        <v>0</v>
      </c>
      <c r="H6" s="84">
        <v>390</v>
      </c>
      <c r="I6" s="84">
        <v>12</v>
      </c>
      <c r="J6" s="84">
        <v>3.9</v>
      </c>
      <c r="K6" s="84">
        <v>1000</v>
      </c>
      <c r="L6" s="84">
        <f t="shared" si="0"/>
        <v>3.9</v>
      </c>
      <c r="M6" s="88">
        <v>1.57</v>
      </c>
      <c r="N6" s="89">
        <f t="shared" si="1"/>
        <v>0.40256410256410258</v>
      </c>
      <c r="O6" s="84"/>
      <c r="P6" s="84"/>
      <c r="Q6" s="84">
        <v>68</v>
      </c>
      <c r="R6" s="84">
        <v>4.2</v>
      </c>
      <c r="S6" s="97" t="s">
        <v>117</v>
      </c>
      <c r="T6" t="s">
        <v>118</v>
      </c>
    </row>
    <row r="7" spans="1:20" x14ac:dyDescent="0.25">
      <c r="A7" s="15" t="s">
        <v>28</v>
      </c>
      <c r="B7" s="2" t="s">
        <v>115</v>
      </c>
      <c r="C7" s="2" t="s">
        <v>119</v>
      </c>
      <c r="D7" s="2" t="s">
        <v>126</v>
      </c>
      <c r="E7" s="81">
        <v>12</v>
      </c>
      <c r="F7" s="2" t="s">
        <v>45</v>
      </c>
      <c r="G7" s="2" t="s">
        <v>0</v>
      </c>
      <c r="H7" s="84">
        <v>395</v>
      </c>
      <c r="I7" s="84">
        <v>12</v>
      </c>
      <c r="J7" s="84">
        <v>3.9</v>
      </c>
      <c r="K7" s="84">
        <v>1000</v>
      </c>
      <c r="L7" s="84">
        <f t="shared" si="0"/>
        <v>3.9</v>
      </c>
      <c r="M7" s="88">
        <v>1.57</v>
      </c>
      <c r="N7" s="89">
        <f t="shared" si="1"/>
        <v>0.40256410256410258</v>
      </c>
      <c r="O7" s="84"/>
      <c r="P7" s="84"/>
      <c r="Q7" s="84">
        <v>68</v>
      </c>
      <c r="R7" s="84">
        <v>4.2</v>
      </c>
      <c r="S7" s="97" t="s">
        <v>117</v>
      </c>
      <c r="T7" t="s">
        <v>118</v>
      </c>
    </row>
    <row r="8" spans="1:20" x14ac:dyDescent="0.25">
      <c r="A8" s="15" t="s">
        <v>28</v>
      </c>
      <c r="B8" s="2" t="s">
        <v>115</v>
      </c>
      <c r="C8" s="2" t="s">
        <v>119</v>
      </c>
      <c r="D8" s="2" t="s">
        <v>132</v>
      </c>
      <c r="E8" s="81">
        <v>12</v>
      </c>
      <c r="F8" s="2" t="s">
        <v>45</v>
      </c>
      <c r="G8" s="2" t="s">
        <v>0</v>
      </c>
      <c r="H8" s="84">
        <v>400</v>
      </c>
      <c r="I8" s="84">
        <v>15</v>
      </c>
      <c r="J8" s="84">
        <v>3.9</v>
      </c>
      <c r="K8" s="84">
        <v>1000</v>
      </c>
      <c r="L8" s="84">
        <f t="shared" si="0"/>
        <v>3.9</v>
      </c>
      <c r="M8" s="88">
        <v>1.57</v>
      </c>
      <c r="N8" s="89">
        <f t="shared" si="1"/>
        <v>0.40256410256410258</v>
      </c>
      <c r="O8" s="84"/>
      <c r="P8" s="84"/>
      <c r="Q8" s="84">
        <v>68</v>
      </c>
      <c r="R8" s="84">
        <v>4.2</v>
      </c>
      <c r="S8" s="97" t="s">
        <v>117</v>
      </c>
      <c r="T8" t="s">
        <v>118</v>
      </c>
    </row>
    <row r="9" spans="1:20" x14ac:dyDescent="0.25">
      <c r="A9" s="15" t="s">
        <v>28</v>
      </c>
      <c r="B9" s="2" t="s">
        <v>115</v>
      </c>
      <c r="C9" s="2" t="s">
        <v>119</v>
      </c>
      <c r="D9" s="2" t="s">
        <v>128</v>
      </c>
      <c r="E9" s="81">
        <v>12</v>
      </c>
      <c r="F9" s="2" t="s">
        <v>45</v>
      </c>
      <c r="G9" s="2" t="s">
        <v>0</v>
      </c>
      <c r="H9" s="84">
        <v>405</v>
      </c>
      <c r="I9" s="84">
        <v>15</v>
      </c>
      <c r="J9" s="84">
        <v>3.9</v>
      </c>
      <c r="K9" s="84">
        <v>1000</v>
      </c>
      <c r="L9" s="84">
        <f t="shared" si="0"/>
        <v>3.9</v>
      </c>
      <c r="M9" s="88">
        <v>1.57</v>
      </c>
      <c r="N9" s="89">
        <f t="shared" si="1"/>
        <v>0.40256410256410258</v>
      </c>
      <c r="O9" s="84"/>
      <c r="P9" s="84"/>
      <c r="Q9" s="84">
        <v>68</v>
      </c>
      <c r="R9" s="84">
        <v>4.2</v>
      </c>
      <c r="S9" s="97" t="s">
        <v>117</v>
      </c>
      <c r="T9" t="s">
        <v>118</v>
      </c>
    </row>
    <row r="10" spans="1:20" ht="15.75" thickBot="1" x14ac:dyDescent="0.3">
      <c r="A10" s="18" t="s">
        <v>28</v>
      </c>
      <c r="B10" s="17" t="s">
        <v>115</v>
      </c>
      <c r="C10" s="17" t="s">
        <v>119</v>
      </c>
      <c r="D10" s="17" t="s">
        <v>124</v>
      </c>
      <c r="E10" s="81">
        <v>12</v>
      </c>
      <c r="F10" s="17" t="s">
        <v>45</v>
      </c>
      <c r="G10" s="17" t="s">
        <v>0</v>
      </c>
      <c r="H10" s="85">
        <v>410</v>
      </c>
      <c r="I10" s="85">
        <v>20</v>
      </c>
      <c r="J10" s="85">
        <v>3.9</v>
      </c>
      <c r="K10" s="85">
        <v>1000</v>
      </c>
      <c r="L10" s="85">
        <f t="shared" si="0"/>
        <v>3.9</v>
      </c>
      <c r="M10" s="90">
        <v>1.43</v>
      </c>
      <c r="N10" s="91">
        <f t="shared" si="1"/>
        <v>0.36666666666666664</v>
      </c>
      <c r="O10" s="85"/>
      <c r="P10" s="85"/>
      <c r="Q10" s="85">
        <v>68</v>
      </c>
      <c r="R10" s="85">
        <v>4.2</v>
      </c>
      <c r="S10" s="98" t="s">
        <v>117</v>
      </c>
      <c r="T10" t="s">
        <v>118</v>
      </c>
    </row>
    <row r="11" spans="1:20" x14ac:dyDescent="0.25">
      <c r="A11" s="13" t="s">
        <v>28</v>
      </c>
      <c r="B11" s="14" t="s">
        <v>58</v>
      </c>
      <c r="C11" s="14" t="s">
        <v>123</v>
      </c>
      <c r="D11" s="14" t="s">
        <v>125</v>
      </c>
      <c r="E11" s="83"/>
      <c r="F11" s="14" t="s">
        <v>45</v>
      </c>
      <c r="G11" s="14" t="s">
        <v>0</v>
      </c>
      <c r="H11" s="83">
        <v>390</v>
      </c>
      <c r="I11" s="83">
        <v>12</v>
      </c>
      <c r="J11" s="83">
        <v>15.5</v>
      </c>
      <c r="K11" s="83">
        <v>1000</v>
      </c>
      <c r="L11" s="83">
        <f t="shared" si="0"/>
        <v>15.5</v>
      </c>
      <c r="M11" s="86">
        <v>6.2</v>
      </c>
      <c r="N11" s="87">
        <f t="shared" si="1"/>
        <v>0.4</v>
      </c>
      <c r="O11" s="83"/>
      <c r="P11" s="83"/>
      <c r="Q11" s="83">
        <v>90</v>
      </c>
      <c r="R11" s="83">
        <v>1.1000000000000001</v>
      </c>
      <c r="S11" s="96" t="s">
        <v>50</v>
      </c>
      <c r="T11" t="s">
        <v>118</v>
      </c>
    </row>
    <row r="12" spans="1:20" x14ac:dyDescent="0.25">
      <c r="A12" s="15" t="s">
        <v>28</v>
      </c>
      <c r="B12" s="2" t="s">
        <v>58</v>
      </c>
      <c r="C12" s="2" t="s">
        <v>123</v>
      </c>
      <c r="D12" s="2" t="s">
        <v>126</v>
      </c>
      <c r="E12" s="84"/>
      <c r="F12" s="2" t="s">
        <v>45</v>
      </c>
      <c r="G12" s="2" t="s">
        <v>0</v>
      </c>
      <c r="H12" s="84">
        <v>395</v>
      </c>
      <c r="I12" s="84">
        <v>12</v>
      </c>
      <c r="J12" s="84">
        <v>15.5</v>
      </c>
      <c r="K12" s="84">
        <v>1000</v>
      </c>
      <c r="L12" s="84">
        <f t="shared" si="0"/>
        <v>15.5</v>
      </c>
      <c r="M12" s="88">
        <v>6.2</v>
      </c>
      <c r="N12" s="89">
        <f t="shared" si="1"/>
        <v>0.4</v>
      </c>
      <c r="O12" s="84"/>
      <c r="P12" s="84"/>
      <c r="Q12" s="84">
        <v>90</v>
      </c>
      <c r="R12" s="84">
        <v>1.1000000000000001</v>
      </c>
      <c r="S12" s="97" t="s">
        <v>50</v>
      </c>
      <c r="T12" t="s">
        <v>118</v>
      </c>
    </row>
    <row r="13" spans="1:20" x14ac:dyDescent="0.25">
      <c r="A13" s="15" t="s">
        <v>28</v>
      </c>
      <c r="B13" s="2" t="s">
        <v>58</v>
      </c>
      <c r="C13" s="2" t="s">
        <v>123</v>
      </c>
      <c r="D13" s="2" t="s">
        <v>127</v>
      </c>
      <c r="E13" s="81">
        <v>34</v>
      </c>
      <c r="F13" s="2" t="s">
        <v>45</v>
      </c>
      <c r="G13" s="2" t="s">
        <v>0</v>
      </c>
      <c r="H13" s="84">
        <v>400</v>
      </c>
      <c r="I13" s="84">
        <v>15</v>
      </c>
      <c r="J13" s="84">
        <v>15.5</v>
      </c>
      <c r="K13" s="84">
        <v>1000</v>
      </c>
      <c r="L13" s="84">
        <f t="shared" si="0"/>
        <v>15.5</v>
      </c>
      <c r="M13" s="88">
        <v>6.2</v>
      </c>
      <c r="N13" s="89">
        <f t="shared" si="1"/>
        <v>0.4</v>
      </c>
      <c r="O13" s="84"/>
      <c r="P13" s="84"/>
      <c r="Q13" s="84">
        <v>90</v>
      </c>
      <c r="R13" s="84">
        <v>1.1000000000000001</v>
      </c>
      <c r="S13" s="97" t="s">
        <v>50</v>
      </c>
      <c r="T13" t="s">
        <v>118</v>
      </c>
    </row>
    <row r="14" spans="1:20" x14ac:dyDescent="0.25">
      <c r="A14" s="15" t="s">
        <v>28</v>
      </c>
      <c r="B14" s="2" t="s">
        <v>58</v>
      </c>
      <c r="C14" s="2" t="s">
        <v>123</v>
      </c>
      <c r="D14" s="2" t="s">
        <v>128</v>
      </c>
      <c r="E14" s="84"/>
      <c r="F14" s="2" t="s">
        <v>45</v>
      </c>
      <c r="G14" s="2" t="s">
        <v>0</v>
      </c>
      <c r="H14" s="84">
        <v>405</v>
      </c>
      <c r="I14" s="84">
        <v>15</v>
      </c>
      <c r="J14" s="84">
        <v>15.5</v>
      </c>
      <c r="K14" s="84">
        <v>1000</v>
      </c>
      <c r="L14" s="84">
        <f t="shared" si="0"/>
        <v>15.5</v>
      </c>
      <c r="M14" s="88">
        <v>5.7</v>
      </c>
      <c r="N14" s="89">
        <f t="shared" si="1"/>
        <v>0.36774193548387096</v>
      </c>
      <c r="O14" s="84"/>
      <c r="P14" s="84"/>
      <c r="Q14" s="84">
        <v>90</v>
      </c>
      <c r="R14" s="84">
        <v>1.1000000000000001</v>
      </c>
      <c r="S14" s="97" t="s">
        <v>50</v>
      </c>
      <c r="T14" t="s">
        <v>118</v>
      </c>
    </row>
    <row r="15" spans="1:20" x14ac:dyDescent="0.25">
      <c r="A15" s="15" t="s">
        <v>28</v>
      </c>
      <c r="B15" s="2" t="s">
        <v>58</v>
      </c>
      <c r="C15" s="2" t="s">
        <v>123</v>
      </c>
      <c r="D15" s="2" t="s">
        <v>124</v>
      </c>
      <c r="E15" s="84"/>
      <c r="F15" s="2" t="s">
        <v>45</v>
      </c>
      <c r="G15" s="2" t="s">
        <v>0</v>
      </c>
      <c r="H15" s="84">
        <v>410</v>
      </c>
      <c r="I15" s="84">
        <v>20</v>
      </c>
      <c r="J15" s="84">
        <v>15.5</v>
      </c>
      <c r="K15" s="84">
        <v>1000</v>
      </c>
      <c r="L15" s="84">
        <f t="shared" si="0"/>
        <v>15.5</v>
      </c>
      <c r="M15" s="88">
        <v>5.7</v>
      </c>
      <c r="N15" s="89">
        <f t="shared" si="1"/>
        <v>0.36774193548387096</v>
      </c>
      <c r="O15" s="84"/>
      <c r="P15" s="84"/>
      <c r="Q15" s="84">
        <v>90</v>
      </c>
      <c r="R15" s="84">
        <v>1.1000000000000001</v>
      </c>
      <c r="S15" s="97" t="s">
        <v>50</v>
      </c>
      <c r="T15" t="s">
        <v>118</v>
      </c>
    </row>
    <row r="16" spans="1:20" ht="15.75" thickBot="1" x14ac:dyDescent="0.3">
      <c r="A16" s="18" t="s">
        <v>28</v>
      </c>
      <c r="B16" s="17" t="s">
        <v>58</v>
      </c>
      <c r="C16" s="17" t="s">
        <v>129</v>
      </c>
      <c r="D16" s="17"/>
      <c r="E16" s="85"/>
      <c r="F16" s="17" t="s">
        <v>45</v>
      </c>
      <c r="G16" s="17" t="s">
        <v>0</v>
      </c>
      <c r="H16" s="85">
        <v>365</v>
      </c>
      <c r="I16" s="85">
        <v>15</v>
      </c>
      <c r="J16" s="85">
        <v>15.2</v>
      </c>
      <c r="K16" s="85">
        <v>1000</v>
      </c>
      <c r="L16" s="85">
        <f t="shared" si="0"/>
        <v>15.2</v>
      </c>
      <c r="M16" s="90">
        <v>4.5999999999999996</v>
      </c>
      <c r="N16" s="91">
        <f t="shared" si="1"/>
        <v>0.30263157894736842</v>
      </c>
      <c r="O16" s="85"/>
      <c r="P16" s="85"/>
      <c r="Q16" s="85">
        <v>110</v>
      </c>
      <c r="R16" s="85">
        <v>1.1000000000000001</v>
      </c>
      <c r="S16" s="98" t="s">
        <v>50</v>
      </c>
      <c r="T16" t="s">
        <v>118</v>
      </c>
    </row>
    <row r="17" spans="1:20" x14ac:dyDescent="0.25">
      <c r="A17" s="13" t="s">
        <v>28</v>
      </c>
      <c r="B17" s="14" t="s">
        <v>59</v>
      </c>
      <c r="C17" s="14" t="s">
        <v>130</v>
      </c>
      <c r="D17" s="14" t="s">
        <v>131</v>
      </c>
      <c r="E17" s="80">
        <v>79</v>
      </c>
      <c r="F17" s="14" t="s">
        <v>45</v>
      </c>
      <c r="G17" s="14" t="s">
        <v>0</v>
      </c>
      <c r="H17" s="83">
        <v>390</v>
      </c>
      <c r="I17" s="83">
        <v>12</v>
      </c>
      <c r="J17" s="83">
        <v>44</v>
      </c>
      <c r="K17" s="83">
        <v>1000</v>
      </c>
      <c r="L17" s="83">
        <f t="shared" si="0"/>
        <v>44</v>
      </c>
      <c r="M17" s="86">
        <v>18</v>
      </c>
      <c r="N17" s="87">
        <f t="shared" si="1"/>
        <v>0.40909090909090912</v>
      </c>
      <c r="O17" s="83"/>
      <c r="P17" s="83"/>
      <c r="Q17" s="83">
        <v>115</v>
      </c>
      <c r="R17" s="83">
        <v>0.7</v>
      </c>
      <c r="S17" s="96" t="s">
        <v>56</v>
      </c>
      <c r="T17" t="s">
        <v>118</v>
      </c>
    </row>
    <row r="18" spans="1:20" x14ac:dyDescent="0.25">
      <c r="A18" s="15" t="s">
        <v>28</v>
      </c>
      <c r="B18" s="2" t="s">
        <v>59</v>
      </c>
      <c r="C18" s="2" t="s">
        <v>130</v>
      </c>
      <c r="D18" s="2" t="s">
        <v>126</v>
      </c>
      <c r="E18" s="84"/>
      <c r="F18" s="2" t="s">
        <v>45</v>
      </c>
      <c r="G18" s="2" t="s">
        <v>0</v>
      </c>
      <c r="H18" s="84">
        <v>395</v>
      </c>
      <c r="I18" s="84">
        <v>12</v>
      </c>
      <c r="J18" s="84">
        <v>44</v>
      </c>
      <c r="K18" s="84">
        <v>1000</v>
      </c>
      <c r="L18" s="84">
        <f t="shared" si="0"/>
        <v>44</v>
      </c>
      <c r="M18" s="88">
        <v>18</v>
      </c>
      <c r="N18" s="89">
        <f t="shared" si="1"/>
        <v>0.40909090909090912</v>
      </c>
      <c r="O18" s="84"/>
      <c r="P18" s="84"/>
      <c r="Q18" s="84">
        <v>115</v>
      </c>
      <c r="R18" s="84">
        <v>0.7</v>
      </c>
      <c r="S18" s="97" t="s">
        <v>56</v>
      </c>
      <c r="T18" t="s">
        <v>118</v>
      </c>
    </row>
    <row r="19" spans="1:20" x14ac:dyDescent="0.25">
      <c r="A19" s="175" t="s">
        <v>28</v>
      </c>
      <c r="B19" s="176" t="s">
        <v>59</v>
      </c>
      <c r="C19" s="176" t="s">
        <v>130</v>
      </c>
      <c r="D19" s="176" t="s">
        <v>132</v>
      </c>
      <c r="E19" s="177"/>
      <c r="F19" s="176" t="s">
        <v>45</v>
      </c>
      <c r="G19" s="176" t="s">
        <v>0</v>
      </c>
      <c r="H19" s="177">
        <v>400</v>
      </c>
      <c r="I19" s="177">
        <v>15</v>
      </c>
      <c r="J19" s="177">
        <v>44</v>
      </c>
      <c r="K19" s="177">
        <v>1000</v>
      </c>
      <c r="L19" s="177">
        <f t="shared" si="0"/>
        <v>44</v>
      </c>
      <c r="M19" s="203">
        <v>18</v>
      </c>
      <c r="N19" s="178">
        <f t="shared" si="1"/>
        <v>0.40909090909090912</v>
      </c>
      <c r="O19" s="177"/>
      <c r="P19" s="177"/>
      <c r="Q19" s="177">
        <v>115</v>
      </c>
      <c r="R19" s="177">
        <v>0.7</v>
      </c>
      <c r="S19" s="179" t="s">
        <v>56</v>
      </c>
      <c r="T19" t="s">
        <v>118</v>
      </c>
    </row>
    <row r="20" spans="1:20" x14ac:dyDescent="0.25">
      <c r="A20" s="15" t="s">
        <v>28</v>
      </c>
      <c r="B20" s="2" t="s">
        <v>59</v>
      </c>
      <c r="C20" s="2" t="s">
        <v>130</v>
      </c>
      <c r="D20" s="2" t="s">
        <v>128</v>
      </c>
      <c r="E20" s="84"/>
      <c r="F20" s="2" t="s">
        <v>45</v>
      </c>
      <c r="G20" s="2" t="s">
        <v>0</v>
      </c>
      <c r="H20" s="84">
        <v>405</v>
      </c>
      <c r="I20" s="84">
        <v>15</v>
      </c>
      <c r="J20" s="84">
        <v>44</v>
      </c>
      <c r="K20" s="84">
        <v>1000</v>
      </c>
      <c r="L20" s="84">
        <f t="shared" si="0"/>
        <v>44</v>
      </c>
      <c r="M20" s="88">
        <v>16.600000000000001</v>
      </c>
      <c r="N20" s="89">
        <f t="shared" si="1"/>
        <v>0.37727272727272732</v>
      </c>
      <c r="O20" s="84"/>
      <c r="P20" s="84"/>
      <c r="Q20" s="84">
        <v>115</v>
      </c>
      <c r="R20" s="84">
        <v>0.7</v>
      </c>
      <c r="S20" s="97" t="s">
        <v>56</v>
      </c>
      <c r="T20" t="s">
        <v>118</v>
      </c>
    </row>
    <row r="21" spans="1:20" ht="15.75" thickBot="1" x14ac:dyDescent="0.3">
      <c r="A21" s="18" t="s">
        <v>28</v>
      </c>
      <c r="B21" s="17" t="s">
        <v>59</v>
      </c>
      <c r="C21" s="17" t="s">
        <v>130</v>
      </c>
      <c r="D21" s="17" t="s">
        <v>124</v>
      </c>
      <c r="E21" s="85"/>
      <c r="F21" s="17" t="s">
        <v>45</v>
      </c>
      <c r="G21" s="17" t="s">
        <v>0</v>
      </c>
      <c r="H21" s="85">
        <v>410</v>
      </c>
      <c r="I21" s="85">
        <v>20</v>
      </c>
      <c r="J21" s="85">
        <v>44</v>
      </c>
      <c r="K21" s="85">
        <v>1000</v>
      </c>
      <c r="L21" s="85">
        <f t="shared" si="0"/>
        <v>44</v>
      </c>
      <c r="M21" s="90">
        <v>16.600000000000001</v>
      </c>
      <c r="N21" s="91">
        <f t="shared" si="1"/>
        <v>0.37727272727272732</v>
      </c>
      <c r="O21" s="85"/>
      <c r="P21" s="85"/>
      <c r="Q21" s="85">
        <v>115</v>
      </c>
      <c r="R21" s="85">
        <v>0.7</v>
      </c>
      <c r="S21" s="98" t="s">
        <v>56</v>
      </c>
      <c r="T21" t="s">
        <v>118</v>
      </c>
    </row>
    <row r="22" spans="1:20" x14ac:dyDescent="0.25">
      <c r="A22" s="13" t="s">
        <v>28</v>
      </c>
      <c r="B22" s="14" t="s">
        <v>101</v>
      </c>
      <c r="C22" s="14" t="s">
        <v>133</v>
      </c>
      <c r="D22" s="14" t="s">
        <v>131</v>
      </c>
      <c r="E22" s="83" t="s">
        <v>134</v>
      </c>
      <c r="F22" s="14" t="s">
        <v>45</v>
      </c>
      <c r="G22" s="14" t="s">
        <v>0</v>
      </c>
      <c r="H22" s="83">
        <v>390</v>
      </c>
      <c r="I22" s="83">
        <v>12</v>
      </c>
      <c r="J22" s="83">
        <v>22</v>
      </c>
      <c r="K22" s="83">
        <v>4000</v>
      </c>
      <c r="L22" s="83">
        <f t="shared" si="0"/>
        <v>88</v>
      </c>
      <c r="M22" s="86">
        <v>34</v>
      </c>
      <c r="N22" s="87">
        <f t="shared" si="1"/>
        <v>0.38636363636363635</v>
      </c>
      <c r="O22" s="83"/>
      <c r="P22" s="83"/>
      <c r="Q22" s="83">
        <v>130</v>
      </c>
      <c r="R22" s="83">
        <v>0.6</v>
      </c>
      <c r="S22" s="96" t="s">
        <v>103</v>
      </c>
      <c r="T22" t="s">
        <v>118</v>
      </c>
    </row>
    <row r="23" spans="1:20" x14ac:dyDescent="0.25">
      <c r="A23" s="15" t="s">
        <v>28</v>
      </c>
      <c r="B23" s="2" t="s">
        <v>101</v>
      </c>
      <c r="C23" s="2" t="s">
        <v>133</v>
      </c>
      <c r="D23" s="2" t="s">
        <v>126</v>
      </c>
      <c r="E23" s="84"/>
      <c r="F23" s="2" t="s">
        <v>45</v>
      </c>
      <c r="G23" s="2" t="s">
        <v>0</v>
      </c>
      <c r="H23" s="84">
        <v>395</v>
      </c>
      <c r="I23" s="84">
        <v>12</v>
      </c>
      <c r="J23" s="84">
        <v>22</v>
      </c>
      <c r="K23" s="84">
        <v>4000</v>
      </c>
      <c r="L23" s="84">
        <f t="shared" si="0"/>
        <v>88</v>
      </c>
      <c r="M23" s="88">
        <v>34</v>
      </c>
      <c r="N23" s="89">
        <f t="shared" si="1"/>
        <v>0.38636363636363635</v>
      </c>
      <c r="O23" s="84"/>
      <c r="P23" s="84"/>
      <c r="Q23" s="84">
        <v>130</v>
      </c>
      <c r="R23" s="84">
        <v>0.6</v>
      </c>
      <c r="S23" s="97" t="s">
        <v>103</v>
      </c>
      <c r="T23" t="s">
        <v>118</v>
      </c>
    </row>
    <row r="24" spans="1:20" x14ac:dyDescent="0.25">
      <c r="A24" s="15" t="s">
        <v>28</v>
      </c>
      <c r="B24" s="2" t="s">
        <v>101</v>
      </c>
      <c r="C24" s="2" t="s">
        <v>133</v>
      </c>
      <c r="D24" s="2" t="s">
        <v>132</v>
      </c>
      <c r="E24" s="84"/>
      <c r="F24" s="2" t="s">
        <v>45</v>
      </c>
      <c r="G24" s="2" t="s">
        <v>0</v>
      </c>
      <c r="H24" s="84">
        <v>400</v>
      </c>
      <c r="I24" s="84">
        <v>15</v>
      </c>
      <c r="J24" s="84">
        <v>22</v>
      </c>
      <c r="K24" s="84">
        <v>4000</v>
      </c>
      <c r="L24" s="84">
        <f t="shared" si="0"/>
        <v>88</v>
      </c>
      <c r="M24" s="88">
        <v>34</v>
      </c>
      <c r="N24" s="89">
        <f t="shared" si="1"/>
        <v>0.38636363636363635</v>
      </c>
      <c r="O24" s="84"/>
      <c r="P24" s="84"/>
      <c r="Q24" s="84">
        <v>130</v>
      </c>
      <c r="R24" s="84">
        <v>0.6</v>
      </c>
      <c r="S24" s="97" t="s">
        <v>103</v>
      </c>
      <c r="T24" t="s">
        <v>118</v>
      </c>
    </row>
    <row r="25" spans="1:20" x14ac:dyDescent="0.25">
      <c r="A25" s="15" t="s">
        <v>28</v>
      </c>
      <c r="B25" s="2" t="s">
        <v>101</v>
      </c>
      <c r="C25" s="2" t="s">
        <v>133</v>
      </c>
      <c r="D25" s="2" t="s">
        <v>128</v>
      </c>
      <c r="E25" s="84"/>
      <c r="F25" s="2" t="s">
        <v>45</v>
      </c>
      <c r="G25" s="2" t="s">
        <v>0</v>
      </c>
      <c r="H25" s="84">
        <v>405</v>
      </c>
      <c r="I25" s="84">
        <v>15</v>
      </c>
      <c r="J25" s="84">
        <v>22</v>
      </c>
      <c r="K25" s="84">
        <v>4000</v>
      </c>
      <c r="L25" s="84">
        <f t="shared" si="0"/>
        <v>88</v>
      </c>
      <c r="M25" s="88">
        <v>31</v>
      </c>
      <c r="N25" s="89">
        <f t="shared" si="1"/>
        <v>0.35227272727272729</v>
      </c>
      <c r="O25" s="84"/>
      <c r="P25" s="84"/>
      <c r="Q25" s="84">
        <v>130</v>
      </c>
      <c r="R25" s="84">
        <v>0.6</v>
      </c>
      <c r="S25" s="97" t="s">
        <v>103</v>
      </c>
      <c r="T25" t="s">
        <v>118</v>
      </c>
    </row>
    <row r="26" spans="1:20" ht="15.75" thickBot="1" x14ac:dyDescent="0.3">
      <c r="A26" s="18" t="s">
        <v>28</v>
      </c>
      <c r="B26" s="17" t="s">
        <v>101</v>
      </c>
      <c r="C26" s="17" t="s">
        <v>133</v>
      </c>
      <c r="D26" s="17" t="s">
        <v>124</v>
      </c>
      <c r="E26" s="85"/>
      <c r="F26" s="17" t="s">
        <v>45</v>
      </c>
      <c r="G26" s="17" t="s">
        <v>0</v>
      </c>
      <c r="H26" s="85">
        <v>410</v>
      </c>
      <c r="I26" s="85">
        <v>20</v>
      </c>
      <c r="J26" s="85">
        <v>22</v>
      </c>
      <c r="K26" s="85">
        <v>4000</v>
      </c>
      <c r="L26" s="85">
        <f t="shared" si="0"/>
        <v>88</v>
      </c>
      <c r="M26" s="90">
        <v>31</v>
      </c>
      <c r="N26" s="91">
        <f t="shared" si="1"/>
        <v>0.35227272727272729</v>
      </c>
      <c r="O26" s="85"/>
      <c r="P26" s="85"/>
      <c r="Q26" s="85">
        <v>130</v>
      </c>
      <c r="R26" s="85">
        <v>0.6</v>
      </c>
      <c r="S26" s="98" t="s">
        <v>103</v>
      </c>
      <c r="T26" t="s">
        <v>118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6"/>
  <sheetViews>
    <sheetView workbookViewId="0">
      <selection activeCell="M30" sqref="M29:M30"/>
    </sheetView>
  </sheetViews>
  <sheetFormatPr defaultRowHeight="15" x14ac:dyDescent="0.25"/>
  <cols>
    <col min="2" max="2" width="13.5703125" customWidth="1"/>
    <col min="3" max="3" width="15.28515625" customWidth="1"/>
    <col min="4" max="4" width="16.28515625" customWidth="1"/>
    <col min="5" max="5" width="4.7109375" customWidth="1"/>
    <col min="11" max="11" width="11.140625" customWidth="1"/>
  </cols>
  <sheetData>
    <row r="2" spans="1:11" x14ac:dyDescent="0.25">
      <c r="E2" s="213"/>
    </row>
    <row r="4" spans="1:11" x14ac:dyDescent="0.25">
      <c r="D4" s="212" t="s">
        <v>178</v>
      </c>
    </row>
    <row r="5" spans="1:11" x14ac:dyDescent="0.25">
      <c r="D5" s="212" t="s">
        <v>176</v>
      </c>
    </row>
    <row r="6" spans="1:11" x14ac:dyDescent="0.25">
      <c r="B6" t="s">
        <v>39</v>
      </c>
      <c r="C6" t="s">
        <v>172</v>
      </c>
      <c r="D6" t="s">
        <v>177</v>
      </c>
      <c r="F6" s="3">
        <v>1</v>
      </c>
      <c r="G6" s="3">
        <v>2</v>
      </c>
      <c r="H6" s="3">
        <v>3</v>
      </c>
      <c r="I6" s="3">
        <v>4</v>
      </c>
      <c r="J6" s="3">
        <v>5</v>
      </c>
      <c r="K6" s="3">
        <v>10</v>
      </c>
    </row>
    <row r="7" spans="1:11" x14ac:dyDescent="0.25">
      <c r="A7" t="s">
        <v>24</v>
      </c>
      <c r="B7" t="s">
        <v>25</v>
      </c>
      <c r="C7" t="s">
        <v>174</v>
      </c>
      <c r="D7" t="s">
        <v>175</v>
      </c>
      <c r="F7" t="s">
        <v>179</v>
      </c>
      <c r="G7" t="s">
        <v>180</v>
      </c>
      <c r="H7" t="s">
        <v>181</v>
      </c>
      <c r="I7" t="s">
        <v>182</v>
      </c>
      <c r="J7" t="s">
        <v>183</v>
      </c>
      <c r="K7" t="s">
        <v>184</v>
      </c>
    </row>
    <row r="8" spans="1:11" x14ac:dyDescent="0.25">
      <c r="A8" s="2" t="s">
        <v>0</v>
      </c>
      <c r="B8" s="84">
        <v>400</v>
      </c>
      <c r="C8" s="222">
        <v>1.7100000000000001E-2</v>
      </c>
      <c r="D8" s="223">
        <v>18</v>
      </c>
      <c r="E8" s="2"/>
      <c r="F8" s="224">
        <f t="shared" ref="F8:K8" si="0">$D$8*EXP(-1*$C$8*F6)</f>
        <v>17.694816753276015</v>
      </c>
      <c r="G8" s="224">
        <f t="shared" si="0"/>
        <v>17.39480777400097</v>
      </c>
      <c r="H8" s="224">
        <f t="shared" si="0"/>
        <v>17.099885334411567</v>
      </c>
      <c r="I8" s="224">
        <f t="shared" si="0"/>
        <v>16.809963194135811</v>
      </c>
      <c r="J8" s="224">
        <f t="shared" si="0"/>
        <v>16.524956574974858</v>
      </c>
      <c r="K8" s="224">
        <f t="shared" si="0"/>
        <v>15.170788322489159</v>
      </c>
    </row>
    <row r="9" spans="1:11" x14ac:dyDescent="0.25">
      <c r="A9" s="2" t="s">
        <v>1</v>
      </c>
      <c r="B9" s="84">
        <v>460</v>
      </c>
      <c r="C9" s="222">
        <v>1.5599999999999999E-2</v>
      </c>
      <c r="D9" s="2">
        <v>130</v>
      </c>
      <c r="E9" s="2"/>
      <c r="F9" s="6">
        <f>$D$9*EXP(-1*$C$9*F6)</f>
        <v>127.98773646411887</v>
      </c>
      <c r="G9" s="6">
        <f t="shared" ref="G9:K9" si="1">$D$9*EXP(-1*$C$9*G6)</f>
        <v>126.00662065545185</v>
      </c>
      <c r="H9" s="6">
        <f t="shared" si="1"/>
        <v>124.05617043987822</v>
      </c>
      <c r="I9" s="6">
        <f t="shared" si="1"/>
        <v>122.13591114620728</v>
      </c>
      <c r="J9" s="6">
        <f t="shared" si="1"/>
        <v>120.24537545066011</v>
      </c>
      <c r="K9" s="6">
        <f t="shared" si="1"/>
        <v>111.2226947482324</v>
      </c>
    </row>
    <row r="10" spans="1:11" x14ac:dyDescent="0.25">
      <c r="A10" s="2" t="s">
        <v>2</v>
      </c>
      <c r="B10" s="84">
        <v>523</v>
      </c>
      <c r="C10" s="222">
        <v>4.8000000000000001E-2</v>
      </c>
      <c r="D10" s="2">
        <v>560</v>
      </c>
      <c r="E10" s="2"/>
      <c r="F10" s="6">
        <f>$D$10*EXP(-1*$C$10*F6)</f>
        <v>533.75492076340265</v>
      </c>
      <c r="G10" s="6">
        <f t="shared" ref="G10:K10" si="2">$D$10*EXP(-1*$C$10*G6)</f>
        <v>508.73984899847545</v>
      </c>
      <c r="H10" s="6">
        <f t="shared" si="2"/>
        <v>484.89713891315478</v>
      </c>
      <c r="I10" s="6">
        <f t="shared" si="2"/>
        <v>462.1718463553421</v>
      </c>
      <c r="J10" s="6">
        <f t="shared" si="2"/>
        <v>440.51160219726995</v>
      </c>
      <c r="K10" s="6">
        <f t="shared" si="2"/>
        <v>346.51869941143889</v>
      </c>
    </row>
    <row r="11" spans="1:11" x14ac:dyDescent="0.25">
      <c r="A11" s="2" t="s">
        <v>29</v>
      </c>
      <c r="B11" s="84">
        <v>590</v>
      </c>
      <c r="C11" s="222">
        <v>0.157</v>
      </c>
      <c r="D11" s="2">
        <v>410</v>
      </c>
      <c r="E11" s="2"/>
      <c r="F11" s="6">
        <f>$D$11*EXP(-1*$C$11*F6)</f>
        <v>350.42866411525085</v>
      </c>
      <c r="G11" s="6">
        <f t="shared" ref="G11:K11" si="3">$D$11*EXP(-1*$C$11*G6)</f>
        <v>299.5128015453642</v>
      </c>
      <c r="H11" s="6">
        <f t="shared" si="3"/>
        <v>255.99480714867863</v>
      </c>
      <c r="I11" s="6">
        <f t="shared" si="3"/>
        <v>218.79980070622616</v>
      </c>
      <c r="J11" s="6">
        <f t="shared" si="3"/>
        <v>187.00907773211208</v>
      </c>
      <c r="K11" s="6">
        <f t="shared" si="3"/>
        <v>85.298524766378392</v>
      </c>
    </row>
    <row r="12" spans="1:11" x14ac:dyDescent="0.25">
      <c r="A12" s="2" t="s">
        <v>4</v>
      </c>
      <c r="B12" s="84">
        <v>623</v>
      </c>
      <c r="C12" s="222">
        <v>0.312</v>
      </c>
      <c r="D12" s="2">
        <v>475</v>
      </c>
      <c r="E12" s="2"/>
      <c r="F12" s="6">
        <f>$D$12*EXP(-1*$C$12*F6)</f>
        <v>347.69122590844853</v>
      </c>
      <c r="G12" s="6">
        <f t="shared" ref="G12:K12" si="4">$D$12*EXP(-1*$C$12*G6)</f>
        <v>254.50355489204162</v>
      </c>
      <c r="H12" s="6">
        <f t="shared" si="4"/>
        <v>186.29190104941489</v>
      </c>
      <c r="I12" s="6">
        <f t="shared" si="4"/>
        <v>136.36223042670829</v>
      </c>
      <c r="J12" s="6">
        <f t="shared" si="4"/>
        <v>99.814633820363241</v>
      </c>
      <c r="K12" s="6">
        <f t="shared" si="4"/>
        <v>20.974654999354108</v>
      </c>
    </row>
    <row r="13" spans="1:11" x14ac:dyDescent="0.25">
      <c r="A13" s="2" t="s">
        <v>136</v>
      </c>
      <c r="B13" s="84">
        <v>740</v>
      </c>
      <c r="C13" s="222">
        <v>2.38</v>
      </c>
      <c r="D13" s="223">
        <v>2.7</v>
      </c>
      <c r="E13" s="2"/>
      <c r="F13" s="224">
        <f>$D$13*EXP(-1*$C$13*F6)</f>
        <v>0.24988655927792691</v>
      </c>
      <c r="G13" s="224">
        <f t="shared" ref="G13:K13" si="5">$D$13*EXP(-1*$C$13*G6)</f>
        <v>2.3127145373244767E-2</v>
      </c>
      <c r="H13" s="224">
        <f t="shared" si="5"/>
        <v>2.1404306604594667E-3</v>
      </c>
      <c r="I13" s="224">
        <f t="shared" si="5"/>
        <v>1.9809809374636913E-4</v>
      </c>
      <c r="J13" s="224">
        <f t="shared" si="5"/>
        <v>1.8334092979924606E-5</v>
      </c>
      <c r="K13" s="224">
        <f t="shared" si="5"/>
        <v>1.2449591310982247E-10</v>
      </c>
    </row>
    <row r="16" spans="1:11" x14ac:dyDescent="0.25">
      <c r="A16" t="s">
        <v>2</v>
      </c>
      <c r="B16" s="3">
        <v>523</v>
      </c>
      <c r="C16" s="202">
        <v>0.26</v>
      </c>
      <c r="D16">
        <v>3.17</v>
      </c>
      <c r="F16" s="181">
        <f>$D$16*EXP(-1*$C$16*F6)</f>
        <v>2.444233526997305</v>
      </c>
      <c r="G16" s="181">
        <f t="shared" ref="G16:K16" si="6">$D$16*EXP(-1*$C$16*G6)</f>
        <v>1.8846301370655161</v>
      </c>
      <c r="H16" s="181">
        <f t="shared" si="6"/>
        <v>1.4531470558375585</v>
      </c>
      <c r="I16" s="181">
        <f t="shared" si="6"/>
        <v>1.1204513418093331</v>
      </c>
      <c r="J16" s="181">
        <f t="shared" si="6"/>
        <v>0.86392578391781993</v>
      </c>
      <c r="K16" s="181">
        <f t="shared" si="6"/>
        <v>0.23544724293943839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C12"/>
  <sheetViews>
    <sheetView tabSelected="1" workbookViewId="0">
      <selection activeCell="M12" sqref="M12"/>
    </sheetView>
  </sheetViews>
  <sheetFormatPr defaultRowHeight="15" x14ac:dyDescent="0.25"/>
  <cols>
    <col min="3" max="3" width="13.42578125" customWidth="1"/>
  </cols>
  <sheetData>
    <row r="7" spans="1:3" x14ac:dyDescent="0.25">
      <c r="A7" s="3" t="s">
        <v>192</v>
      </c>
      <c r="B7" s="3" t="s">
        <v>193</v>
      </c>
      <c r="C7" s="3" t="s">
        <v>194</v>
      </c>
    </row>
    <row r="8" spans="1:3" x14ac:dyDescent="0.25">
      <c r="A8">
        <v>8</v>
      </c>
      <c r="B8">
        <f>2^A8</f>
        <v>256</v>
      </c>
      <c r="C8" s="181">
        <f>100/B8</f>
        <v>0.390625</v>
      </c>
    </row>
    <row r="9" spans="1:3" x14ac:dyDescent="0.25">
      <c r="A9">
        <v>10</v>
      </c>
      <c r="B9">
        <f t="shared" ref="B9:B12" si="0">2^A9</f>
        <v>1024</v>
      </c>
      <c r="C9" s="181">
        <f t="shared" ref="C9:C12" si="1">100/B9</f>
        <v>9.765625E-2</v>
      </c>
    </row>
    <row r="10" spans="1:3" x14ac:dyDescent="0.25">
      <c r="A10">
        <v>12</v>
      </c>
      <c r="B10">
        <f t="shared" si="0"/>
        <v>4096</v>
      </c>
      <c r="C10" s="181">
        <f t="shared" si="1"/>
        <v>2.44140625E-2</v>
      </c>
    </row>
    <row r="11" spans="1:3" x14ac:dyDescent="0.25">
      <c r="A11">
        <v>14</v>
      </c>
      <c r="B11">
        <f t="shared" si="0"/>
        <v>16384</v>
      </c>
      <c r="C11" s="181">
        <f t="shared" si="1"/>
        <v>6.103515625E-3</v>
      </c>
    </row>
    <row r="12" spans="1:3" x14ac:dyDescent="0.25">
      <c r="A12">
        <v>16</v>
      </c>
      <c r="B12">
        <f t="shared" si="0"/>
        <v>65536</v>
      </c>
      <c r="C12" s="181">
        <f t="shared" si="1"/>
        <v>1.52587890625E-3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Charts</vt:lpstr>
      </vt:variant>
      <vt:variant>
        <vt:i4>1</vt:i4>
      </vt:variant>
    </vt:vector>
  </HeadingPairs>
  <TitlesOfParts>
    <vt:vector size="8" baseType="lpstr">
      <vt:lpstr>Units</vt:lpstr>
      <vt:lpstr>Vis LEDs</vt:lpstr>
      <vt:lpstr>LZC LEDs</vt:lpstr>
      <vt:lpstr>IR LEDs</vt:lpstr>
      <vt:lpstr>UV LEDs</vt:lpstr>
      <vt:lpstr>Sheet6</vt:lpstr>
      <vt:lpstr>PWM Dimming</vt:lpstr>
      <vt:lpstr>Plot - SW Absorp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2018-11-15T16:45:34Z</dcterms:created>
  <dcterms:modified xsi:type="dcterms:W3CDTF">2019-01-03T19:20:15Z</dcterms:modified>
</cp:coreProperties>
</file>