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tlas\ProjectLibrary\902001_4K_ROVCameraDevelopment\EngineeringDesignDocuments\Calibration-Chassis&amp;Optics\"/>
    </mc:Choice>
  </mc:AlternateContent>
  <xr:revisionPtr revIDLastSave="0" documentId="13_ncr:1_{58692137-0102-430E-BD9D-037DD81307E4}" xr6:coauthVersionLast="47" xr6:coauthVersionMax="47" xr10:uidLastSave="{00000000-0000-0000-0000-000000000000}"/>
  <bookViews>
    <workbookView xWindow="-7725" yWindow="9705" windowWidth="43200" windowHeight="17145" firstSheet="1" activeTab="2" xr2:uid="{00000000-000D-0000-FFFF-FFFF00000000}"/>
  </bookViews>
  <sheets>
    <sheet name="ShimSizingCalculator" sheetId="16" r:id="rId1"/>
    <sheet name="ChassisShimSpacingWorksht-CAM#1" sheetId="17" r:id="rId2"/>
    <sheet name="ConeShimSpacingWorksht-CAM#1" sheetId="18" r:id="rId3"/>
    <sheet name="RearSpacerSelectionCalculator" sheetId="1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16" l="1"/>
  <c r="E24" i="17" l="1"/>
  <c r="E8" i="15"/>
  <c r="D7" i="15"/>
  <c r="D5" i="15"/>
  <c r="D4" i="15"/>
  <c r="B11" i="15"/>
  <c r="B10" i="15"/>
  <c r="B9" i="15"/>
  <c r="B8" i="15"/>
  <c r="B7" i="15"/>
  <c r="B6" i="15"/>
  <c r="B5" i="15"/>
  <c r="B4" i="15"/>
  <c r="I25" i="16" l="1"/>
  <c r="J25" i="16" s="1"/>
  <c r="I24" i="16"/>
  <c r="J24" i="16" s="1"/>
  <c r="I23" i="16"/>
  <c r="J23" i="16" s="1"/>
  <c r="I22" i="16"/>
  <c r="J22" i="16" s="1"/>
  <c r="B24" i="16"/>
  <c r="D24" i="16" s="1"/>
  <c r="E24" i="16" s="1"/>
  <c r="B23" i="16"/>
  <c r="D23" i="16" s="1"/>
  <c r="E23" i="16" s="1"/>
  <c r="B22" i="16"/>
  <c r="D22" i="16" s="1"/>
  <c r="E22" i="16" s="1"/>
  <c r="C32" i="16"/>
  <c r="C31" i="16"/>
  <c r="C30" i="16"/>
  <c r="C29" i="16"/>
  <c r="E8" i="18"/>
  <c r="E14" i="18" s="1"/>
  <c r="E24" i="18" l="1"/>
  <c r="E18" i="18"/>
  <c r="I27" i="16"/>
  <c r="J27" i="16"/>
  <c r="D25" i="16"/>
  <c r="E25" i="16"/>
  <c r="B19" i="15" s="1"/>
  <c r="E13" i="17"/>
  <c r="E17" i="17" s="1"/>
  <c r="C14" i="16"/>
  <c r="C13" i="16"/>
  <c r="C12" i="16"/>
  <c r="C11" i="16"/>
  <c r="K10" i="16"/>
  <c r="I8" i="16"/>
  <c r="J8" i="16" s="1"/>
  <c r="I7" i="16"/>
  <c r="J7" i="16" s="1"/>
  <c r="I6" i="16"/>
  <c r="J6" i="16" s="1"/>
  <c r="D6" i="16"/>
  <c r="E6" i="16" s="1"/>
  <c r="I5" i="16"/>
  <c r="J5" i="16" s="1"/>
  <c r="D5" i="16"/>
  <c r="E5" i="16" s="1"/>
  <c r="I4" i="16"/>
  <c r="J4" i="16" s="1"/>
  <c r="D4" i="16"/>
  <c r="D7" i="16" s="1"/>
  <c r="E4" i="16" l="1"/>
  <c r="E7" i="16" s="1"/>
  <c r="B15" i="15" s="1"/>
  <c r="L27" i="16"/>
  <c r="B20" i="15"/>
  <c r="B21" i="15" s="1"/>
  <c r="J10" i="16"/>
  <c r="I10" i="16"/>
  <c r="E11" i="15"/>
  <c r="D11" i="15" s="1"/>
  <c r="E10" i="15"/>
  <c r="D10" i="15" s="1"/>
  <c r="E9" i="15"/>
  <c r="D9" i="15" s="1"/>
  <c r="D8" i="15"/>
  <c r="E6" i="15"/>
  <c r="D6" i="15" s="1"/>
  <c r="L10" i="16" l="1"/>
  <c r="B16" i="15"/>
  <c r="B17" i="15" s="1"/>
  <c r="B23" i="15" s="1"/>
</calcChain>
</file>

<file path=xl/sharedStrings.xml><?xml version="1.0" encoding="utf-8"?>
<sst xmlns="http://schemas.openxmlformats.org/spreadsheetml/2006/main" count="146" uniqueCount="86">
  <si>
    <t>mm</t>
  </si>
  <si>
    <t>inches</t>
  </si>
  <si>
    <t>Use this chassis spacer</t>
  </si>
  <si>
    <t>100221414-56-A_0.180_ChassisSpacer</t>
  </si>
  <si>
    <t>+0.050</t>
  </si>
  <si>
    <t>+0.075</t>
  </si>
  <si>
    <t>-0.050</t>
  </si>
  <si>
    <t>-0.070</t>
  </si>
  <si>
    <t>+0.049</t>
  </si>
  <si>
    <t>100221414-66-A_0.130_ChassisSpacer (0.050" shorter)</t>
  </si>
  <si>
    <t>100221414-67-A_0.230_ChassisSpacer (0.050" longer)</t>
  </si>
  <si>
    <t>-0.049</t>
  </si>
  <si>
    <t>100221414-68-A_0.250_ChassisSpacer (0.070" longer)</t>
  </si>
  <si>
    <t>Nominal stack height</t>
  </si>
  <si>
    <t>no  of elements</t>
  </si>
  <si>
    <t>kapton insulator</t>
  </si>
  <si>
    <t>shim 1</t>
  </si>
  <si>
    <t>shim2</t>
  </si>
  <si>
    <t>Totals</t>
  </si>
  <si>
    <t>Available Shim Thickness</t>
  </si>
  <si>
    <t>Canon Lens to Adapter Cell Worksheet</t>
  </si>
  <si>
    <t>mrc</t>
  </si>
  <si>
    <t>Step 1 - Measure the Optical Adapter Cell reference flange to first lens element vertex spacing using a plunge micrometer. For a reference surface use the camera alignment cone (before installation). See illustration.</t>
  </si>
  <si>
    <t xml:space="preserve">Nominal distance from solid model - </t>
  </si>
  <si>
    <r>
      <t>(</t>
    </r>
    <r>
      <rPr>
        <b/>
        <sz val="12"/>
        <color theme="1"/>
        <rFont val="Calibri"/>
        <family val="2"/>
        <scheme val="minor"/>
      </rPr>
      <t>A</t>
    </r>
    <r>
      <rPr>
        <sz val="11"/>
        <color theme="1"/>
        <rFont val="Calibri"/>
        <family val="2"/>
        <scheme val="minor"/>
      </rPr>
      <t xml:space="preserve"> dimension)</t>
    </r>
  </si>
  <si>
    <t xml:space="preserve">Actual measured distance - </t>
  </si>
  <si>
    <r>
      <t>(</t>
    </r>
    <r>
      <rPr>
        <b/>
        <sz val="12"/>
        <color theme="1"/>
        <rFont val="Calibri"/>
        <family val="2"/>
        <scheme val="minor"/>
      </rPr>
      <t>B</t>
    </r>
    <r>
      <rPr>
        <sz val="11"/>
        <color theme="1"/>
        <rFont val="Calibri"/>
        <family val="2"/>
        <scheme val="minor"/>
      </rPr>
      <t xml:space="preserve"> dimension)</t>
    </r>
  </si>
  <si>
    <r>
      <t xml:space="preserve"> ±0.05mm (</t>
    </r>
    <r>
      <rPr>
        <b/>
        <sz val="12"/>
        <color theme="1"/>
        <rFont val="Calibri"/>
        <family val="2"/>
        <scheme val="minor"/>
      </rPr>
      <t>C</t>
    </r>
    <r>
      <rPr>
        <sz val="11"/>
        <color theme="1"/>
        <rFont val="Calibri"/>
        <family val="2"/>
        <scheme val="minor"/>
      </rPr>
      <t xml:space="preserve"> dimension)</t>
    </r>
  </si>
  <si>
    <r>
      <t xml:space="preserve">Therefore the reference flange to Canon Lens distance is </t>
    </r>
    <r>
      <rPr>
        <b/>
        <sz val="12"/>
        <color theme="1"/>
        <rFont val="Calibri"/>
        <family val="2"/>
        <scheme val="minor"/>
      </rPr>
      <t>B</t>
    </r>
    <r>
      <rPr>
        <sz val="11"/>
        <color theme="1"/>
        <rFont val="Calibri"/>
        <family val="2"/>
        <scheme val="minor"/>
      </rPr>
      <t xml:space="preserve"> + </t>
    </r>
    <r>
      <rPr>
        <b/>
        <sz val="12"/>
        <color theme="1"/>
        <rFont val="Calibri"/>
        <family val="2"/>
        <scheme val="minor"/>
      </rPr>
      <t>C</t>
    </r>
    <r>
      <rPr>
        <sz val="11"/>
        <color theme="1"/>
        <rFont val="Calibri"/>
        <family val="2"/>
        <scheme val="minor"/>
      </rPr>
      <t xml:space="preserve"> dimension =</t>
    </r>
  </si>
  <si>
    <r>
      <t>±0.05mm (</t>
    </r>
    <r>
      <rPr>
        <b/>
        <sz val="12"/>
        <color theme="1"/>
        <rFont val="Calibri"/>
        <family val="2"/>
        <scheme val="minor"/>
      </rPr>
      <t>D</t>
    </r>
    <r>
      <rPr>
        <sz val="11"/>
        <color theme="1"/>
        <rFont val="Calibri"/>
        <family val="2"/>
        <scheme val="minor"/>
      </rPr>
      <t xml:space="preserve"> dimension)</t>
    </r>
  </si>
  <si>
    <t xml:space="preserve">Final Canon to adapter spacing - </t>
  </si>
  <si>
    <t>Chassis Spacer Adjustment Table</t>
  </si>
  <si>
    <r>
      <t xml:space="preserve">Subtract the </t>
    </r>
    <r>
      <rPr>
        <b/>
        <sz val="12"/>
        <color theme="1"/>
        <rFont val="Calibri"/>
        <family val="2"/>
        <scheme val="minor"/>
      </rPr>
      <t>D</t>
    </r>
    <r>
      <rPr>
        <sz val="11"/>
        <color theme="1"/>
        <rFont val="Calibri"/>
        <family val="2"/>
        <scheme val="minor"/>
      </rPr>
      <t xml:space="preserve"> dimension from </t>
    </r>
    <r>
      <rPr>
        <b/>
        <sz val="12"/>
        <color theme="1"/>
        <rFont val="Calibri"/>
        <family val="2"/>
        <scheme val="minor"/>
      </rPr>
      <t>12.174mm</t>
    </r>
    <r>
      <rPr>
        <sz val="11"/>
        <color theme="1"/>
        <rFont val="Calibri"/>
        <family val="2"/>
        <scheme val="minor"/>
      </rPr>
      <t xml:space="preserve"> = </t>
    </r>
  </si>
  <si>
    <r>
      <t>(</t>
    </r>
    <r>
      <rPr>
        <b/>
        <sz val="12"/>
        <color theme="1"/>
        <rFont val="Calibri"/>
        <family val="2"/>
        <scheme val="minor"/>
      </rPr>
      <t>E</t>
    </r>
    <r>
      <rPr>
        <sz val="11"/>
        <color theme="1"/>
        <rFont val="Calibri"/>
        <family val="2"/>
        <scheme val="minor"/>
      </rPr>
      <t xml:space="preserve"> dimension)</t>
    </r>
  </si>
  <si>
    <t>Chassis Shim Setup Calculator</t>
  </si>
  <si>
    <t>Nominal Shim Stack Height Totals</t>
  </si>
  <si>
    <t>target mm</t>
  </si>
  <si>
    <t>actual mm</t>
  </si>
  <si>
    <t>actual inches</t>
  </si>
  <si>
    <t>Target stack height calculator</t>
  </si>
  <si>
    <t xml:space="preserve">Final dial gauge reading from set dimension - </t>
  </si>
  <si>
    <r>
      <t xml:space="preserve">Step 2 - The Rev. A specified optical design spacing between the Canon lens and the Optical Adapter is: </t>
    </r>
    <r>
      <rPr>
        <b/>
        <sz val="12"/>
        <color theme="1"/>
        <rFont val="Calibri"/>
        <family val="2"/>
        <scheme val="minor"/>
      </rPr>
      <t>0.3, +.3/- .1mm</t>
    </r>
    <r>
      <rPr>
        <sz val="11"/>
        <color theme="1"/>
        <rFont val="Calibri"/>
        <family val="2"/>
        <scheme val="minor"/>
      </rPr>
      <t>.</t>
    </r>
  </si>
  <si>
    <r>
      <t xml:space="preserve">Note that a negative </t>
    </r>
    <r>
      <rPr>
        <b/>
        <sz val="11"/>
        <color theme="1"/>
        <rFont val="Calibri"/>
        <family val="2"/>
        <scheme val="minor"/>
      </rPr>
      <t>E</t>
    </r>
    <r>
      <rPr>
        <sz val="11"/>
        <color theme="1"/>
        <rFont val="Calibri"/>
        <family val="2"/>
        <scheme val="minor"/>
      </rPr>
      <t xml:space="preserve"> dimension means the reference flange to Canon lens apex is further than nominal, and negative on the dial gage, and a positive </t>
    </r>
    <r>
      <rPr>
        <b/>
        <sz val="11"/>
        <color theme="1"/>
        <rFont val="Calibri"/>
        <family val="2"/>
        <scheme val="minor"/>
      </rPr>
      <t>E</t>
    </r>
    <r>
      <rPr>
        <sz val="11"/>
        <color theme="1"/>
        <rFont val="Calibri"/>
        <family val="2"/>
        <scheme val="minor"/>
      </rPr>
      <t xml:space="preserve"> dimension is less distance than nominal.</t>
    </r>
  </si>
  <si>
    <t>Adapter Cell to Dome Vertex Spacing Worksheet</t>
  </si>
  <si>
    <r>
      <t xml:space="preserve">Step 4 - Zero the 100221414-92-A calibration gauge on a granite block with a piece of lens paper under the micrometer tip. Then measure the Canon lens setback (using lens paper again) and it should </t>
    </r>
    <r>
      <rPr>
        <b/>
        <sz val="12"/>
        <color theme="1"/>
        <rFont val="Calibri"/>
        <family val="2"/>
        <scheme val="minor"/>
      </rPr>
      <t>match the D dimension ±0.05mm</t>
    </r>
    <r>
      <rPr>
        <sz val="11"/>
        <color theme="1"/>
        <rFont val="Calibri"/>
        <family val="2"/>
        <scheme val="minor"/>
      </rPr>
      <t>. A negative D dimension should read negative on the dial gauge (more Canon lens setback than calibration gauge), and a positive Dimension should read postive on the dial gauge (less setback than calibration gauge).</t>
    </r>
  </si>
  <si>
    <r>
      <t xml:space="preserve">Step 3 - The 4K Camera Canon Lens to Adapter Spacing Gauge 100221414-92-A has a set dimension of </t>
    </r>
    <r>
      <rPr>
        <sz val="12"/>
        <color theme="1"/>
        <rFont val="Calibri"/>
        <family val="2"/>
        <scheme val="minor"/>
      </rPr>
      <t>12.174mm</t>
    </r>
    <r>
      <rPr>
        <sz val="11"/>
        <color theme="1"/>
        <rFont val="Calibri"/>
        <family val="2"/>
        <scheme val="minor"/>
      </rPr>
      <t>.</t>
    </r>
  </si>
  <si>
    <t>The overall camera chassis length and fit in relation to the camera housing is determined by the chassis and alignment cone shim stack heights and the chassis spacer at the rear of the housing. It is very important that the correct chassis length be set to give the pressure springs in the rear of the chassis the proper force and travel. After setting the proper shim stack heights and determining the departure from nominal, the following table can be used to select the proper chassis spacer part.</t>
  </si>
  <si>
    <r>
      <t>(</t>
    </r>
    <r>
      <rPr>
        <b/>
        <sz val="12"/>
        <color theme="1"/>
        <rFont val="Calibri"/>
        <family val="2"/>
        <scheme val="minor"/>
      </rPr>
      <t>C</t>
    </r>
    <r>
      <rPr>
        <sz val="11"/>
        <color theme="1"/>
        <rFont val="Calibri"/>
        <family val="2"/>
        <scheme val="minor"/>
      </rPr>
      <t xml:space="preserve"> dimension)</t>
    </r>
  </si>
  <si>
    <t>Cone Shim Setup Calculator</t>
  </si>
  <si>
    <t>difference from target (mm)</t>
  </si>
  <si>
    <t>shim3</t>
  </si>
  <si>
    <r>
      <t>(</t>
    </r>
    <r>
      <rPr>
        <b/>
        <sz val="12"/>
        <color theme="1"/>
        <rFont val="Calibri"/>
        <family val="2"/>
        <scheme val="minor"/>
      </rPr>
      <t>D</t>
    </r>
    <r>
      <rPr>
        <sz val="11"/>
        <color theme="1"/>
        <rFont val="Calibri"/>
        <family val="2"/>
        <scheme val="minor"/>
      </rPr>
      <t xml:space="preserve"> dimension)</t>
    </r>
  </si>
  <si>
    <r>
      <t>(</t>
    </r>
    <r>
      <rPr>
        <b/>
        <sz val="12"/>
        <color theme="1"/>
        <rFont val="Calibri"/>
        <family val="2"/>
        <scheme val="minor"/>
      </rPr>
      <t>F</t>
    </r>
    <r>
      <rPr>
        <sz val="11"/>
        <color theme="1"/>
        <rFont val="Calibri"/>
        <family val="2"/>
        <scheme val="minor"/>
      </rPr>
      <t xml:space="preserve"> dimension)</t>
    </r>
  </si>
  <si>
    <t>Final assembly shim stack =</t>
  </si>
  <si>
    <t>Difference from nominal =</t>
  </si>
  <si>
    <t>note: higher shim stack = longer chassis and therefore shorter rear chassis spacer</t>
  </si>
  <si>
    <t>Step 3 - Measure the Adapter cell from lens to reference stop distance from nominal by placing a glass disk on the gage block, zeroing the dial gage, moving the glass disk to the front lens element and using the dial gage, measure the offset from nominal while pressing down hard enough to fully compress the alignment cone shims (40lbs.).</t>
  </si>
  <si>
    <t xml:space="preserve">Nominal distance from solid model = </t>
  </si>
  <si>
    <r>
      <t>Actual measured distance from housing</t>
    </r>
    <r>
      <rPr>
        <b/>
        <sz val="11"/>
        <color theme="1"/>
        <rFont val="Calibri"/>
        <family val="2"/>
        <scheme val="minor"/>
      </rPr>
      <t xml:space="preserve"> Deep Sea Assembly and Calibration worksheet</t>
    </r>
    <r>
      <rPr>
        <sz val="11"/>
        <color theme="1"/>
        <rFont val="Calibri"/>
        <family val="2"/>
        <scheme val="minor"/>
      </rPr>
      <t xml:space="preserve"> =</t>
    </r>
  </si>
  <si>
    <r>
      <t xml:space="preserve">Nominal </t>
    </r>
    <r>
      <rPr>
        <b/>
        <sz val="11"/>
        <color rgb="FFFF0000"/>
        <rFont val="Calibri"/>
        <family val="2"/>
        <scheme val="minor"/>
      </rPr>
      <t>Cone Shim</t>
    </r>
    <r>
      <rPr>
        <sz val="11"/>
        <color theme="1"/>
        <rFont val="Calibri"/>
        <family val="2"/>
        <scheme val="minor"/>
      </rPr>
      <t xml:space="preserve"> Stack from model =</t>
    </r>
  </si>
  <si>
    <r>
      <t xml:space="preserve">Nominal </t>
    </r>
    <r>
      <rPr>
        <b/>
        <sz val="11"/>
        <color rgb="FFFF0000"/>
        <rFont val="Calibri"/>
        <family val="2"/>
        <scheme val="minor"/>
      </rPr>
      <t>Chassis Shim</t>
    </r>
    <r>
      <rPr>
        <sz val="11"/>
        <color theme="1"/>
        <rFont val="Calibri"/>
        <family val="2"/>
        <scheme val="minor"/>
      </rPr>
      <t xml:space="preserve"> Stack from model =</t>
    </r>
  </si>
  <si>
    <t>Nominal total shim thickness =</t>
  </si>
  <si>
    <t>Change from nominal (inches)</t>
  </si>
  <si>
    <t>Change from nominal (mm)</t>
  </si>
  <si>
    <t>Total chassis + cone shim thickness (mm)</t>
  </si>
  <si>
    <t>Total chassis + cone shim thickness (inches)</t>
  </si>
  <si>
    <t>-0.001</t>
  </si>
  <si>
    <t>Use this value and the look-up table above to select the proper chassis spacer thickness</t>
  </si>
  <si>
    <t>Total shim stack difference from nominal =</t>
  </si>
  <si>
    <t>From chassis shim spacing worksheet</t>
  </si>
  <si>
    <t>From cone shim spacing worksheet</t>
  </si>
  <si>
    <t xml:space="preserve">Stop face to Dome apex difference from nominal, B - A = </t>
  </si>
  <si>
    <r>
      <t xml:space="preserve">Note that a positive </t>
    </r>
    <r>
      <rPr>
        <b/>
        <sz val="11"/>
        <color theme="1"/>
        <rFont val="Calibri"/>
        <family val="2"/>
        <scheme val="minor"/>
      </rPr>
      <t>C</t>
    </r>
    <r>
      <rPr>
        <sz val="11"/>
        <color theme="1"/>
        <rFont val="Calibri"/>
        <family val="2"/>
        <scheme val="minor"/>
      </rPr>
      <t xml:space="preserve"> dimension means the housing stop face flange to Dome Port apex is further than nominal, requires a lower cone shim stack height and is positive on a dial gage zeroed on the gage block, and a negative C dimension is less distance than nominal, requires a greater cone shim stack height and is negative on the dial gage.</t>
    </r>
  </si>
  <si>
    <r>
      <t>Step 2 - Determine what the final adapter cell to dome spacing should be. The adapter cell to dome spacing is measured by comparing the distance from the outside rim of first adapter cell lens element to the housing reference stop with the measured deviation from nominal distance of the Dome Port.</t>
    </r>
    <r>
      <rPr>
        <b/>
        <sz val="11"/>
        <color theme="1"/>
        <rFont val="Calibri"/>
        <family val="2"/>
        <scheme val="minor"/>
      </rPr>
      <t xml:space="preserve"> The nominal lens rim to reference stop distance is 121.77mm, which is the exact height of the 100221414-94-A gauge block</t>
    </r>
    <r>
      <rPr>
        <sz val="11"/>
        <color theme="1"/>
        <rFont val="Calibri"/>
        <family val="2"/>
        <scheme val="minor"/>
      </rPr>
      <t>.</t>
    </r>
  </si>
  <si>
    <t>Nominal lens to dome distance from optical specification =</t>
  </si>
  <si>
    <t>Final adapter lens first element rim to dome spacing  =</t>
  </si>
  <si>
    <t xml:space="preserve">Enter the target Canon lens to Adapter spacing from optical specification : </t>
  </si>
  <si>
    <t>Bias in position for hydrostatic and thermal expansion =
(see PDR page 58) Negative is more spacing and requires a thicker shim stack</t>
  </si>
  <si>
    <t>Dial gage reading on properly shimmed alignment cone when zeroed on gage block, C + E =
Negative is more spacing than nominal and is a thicker than nominal shim stack</t>
  </si>
  <si>
    <t>Housing stop face to Dome apex difference from nominal (C above) =
Positive is further and requires a thinner shim stack</t>
  </si>
  <si>
    <t>Final actual dial gage reading on shimmed alignment cone  =
Negative is more spacing than nominal and is a thicker than nominal shim stack</t>
  </si>
  <si>
    <r>
      <t xml:space="preserve">The Canon lens to Optical adapter spacing is set using the </t>
    </r>
    <r>
      <rPr>
        <b/>
        <sz val="11"/>
        <color theme="1"/>
        <rFont val="Calibri"/>
        <family val="2"/>
        <scheme val="minor"/>
      </rPr>
      <t>CHASSIS SHIM STACK</t>
    </r>
    <r>
      <rPr>
        <sz val="11"/>
        <color theme="1"/>
        <rFont val="Calibri"/>
        <family val="2"/>
        <scheme val="minor"/>
      </rPr>
      <t xml:space="preserve"> height, and measured with the chassis shim spacing Gauge </t>
    </r>
    <r>
      <rPr>
        <b/>
        <sz val="11"/>
        <color theme="1"/>
        <rFont val="Calibri"/>
        <family val="2"/>
        <scheme val="minor"/>
      </rPr>
      <t>100221414-92-A-DWG_CameraLensGage</t>
    </r>
    <r>
      <rPr>
        <sz val="11"/>
        <color theme="1"/>
        <rFont val="Calibri"/>
        <family val="2"/>
        <scheme val="minor"/>
      </rPr>
      <t xml:space="preserve">. Use this calculator for determining the measurement gauge values for verifying proper </t>
    </r>
    <r>
      <rPr>
        <b/>
        <sz val="11"/>
        <color theme="1"/>
        <rFont val="Calibri"/>
        <family val="2"/>
        <scheme val="minor"/>
      </rPr>
      <t>Optical Adapter to Canon Lens spacing</t>
    </r>
    <r>
      <rPr>
        <sz val="11"/>
        <color theme="1"/>
        <rFont val="Calibri"/>
        <family val="2"/>
        <scheme val="minor"/>
      </rPr>
      <t>. Enter data in white cells. Calculated values in blue cells.</t>
    </r>
  </si>
  <si>
    <r>
      <t xml:space="preserve">The Adapter Cell to Dome Port spacing requires a very close minimum tolerance of 0.62mm, -0/+1.0mm between the inner dome surface and the rim of the first corrector lense element. The spacing is set using the </t>
    </r>
    <r>
      <rPr>
        <b/>
        <sz val="11"/>
        <color theme="1"/>
        <rFont val="Calibri"/>
        <family val="2"/>
        <scheme val="minor"/>
      </rPr>
      <t>Alignment Cone SHIM STACK</t>
    </r>
    <r>
      <rPr>
        <sz val="11"/>
        <color theme="1"/>
        <rFont val="Calibri"/>
        <family val="2"/>
        <scheme val="minor"/>
      </rPr>
      <t xml:space="preserve"> height, and is measured with the cone shim spacing gauge (100221414-93-A-DWG_AdapterLensGage and 100221414-94-A-DWG_AdapterGageBlock). Use this calculator for determining the measurement gauge values for verifying the proper </t>
    </r>
    <r>
      <rPr>
        <b/>
        <sz val="11"/>
        <color theme="1"/>
        <rFont val="Calibri"/>
        <family val="2"/>
        <scheme val="minor"/>
      </rPr>
      <t>Optical Adapter to Dome Port spacing</t>
    </r>
    <r>
      <rPr>
        <sz val="11"/>
        <color theme="1"/>
        <rFont val="Calibri"/>
        <family val="2"/>
        <scheme val="minor"/>
      </rPr>
      <t>. Enter data in white cells. Calculated values are in blue cells.</t>
    </r>
  </si>
  <si>
    <r>
      <t xml:space="preserve">Step 1 - Enter the "as measured" data for the Dome inside apex to chassis stop face dimension from the </t>
    </r>
    <r>
      <rPr>
        <b/>
        <sz val="11"/>
        <color theme="1"/>
        <rFont val="Calibri"/>
        <family val="2"/>
        <scheme val="minor"/>
      </rPr>
      <t>DeepSea Power &amp; Light "Housing Assembly Worksheet"</t>
    </r>
    <r>
      <rPr>
        <sz val="11"/>
        <color theme="1"/>
        <rFont val="Calibri"/>
        <family val="2"/>
        <scheme val="minor"/>
      </rPr>
      <t xml:space="preserve"> document that comes with the camera housing. Verify that the departure from nominal matches the worksheet document. </t>
    </r>
  </si>
  <si>
    <t>Camera build unit 002</t>
  </si>
  <si>
    <t>pldr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</si>
</sst>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center" vertical="center" wrapText="1"/>
    </xf>
    <xf numFmtId="0" fontId="0" fillId="0" borderId="0" xfId="0" applyBorder="1" applyAlignment="1">
      <alignment wrapText="1"/>
    </xf>
    <xf numFmtId="165" fontId="0" fillId="0" borderId="0" xfId="0" applyNumberFormat="1" applyAlignment="1">
      <alignment horizontal="right" wrapText="1"/>
    </xf>
    <xf numFmtId="0" fontId="0" fillId="2" borderId="19" xfId="0" applyFill="1" applyBorder="1" applyAlignment="1">
      <alignment wrapText="1"/>
    </xf>
    <xf numFmtId="165" fontId="0" fillId="0" borderId="15" xfId="0" applyNumberFormat="1" applyBorder="1" applyAlignment="1">
      <alignment wrapText="1"/>
    </xf>
    <xf numFmtId="0" fontId="0" fillId="0" borderId="29" xfId="0" applyBorder="1" applyAlignment="1">
      <alignment wrapText="1"/>
    </xf>
    <xf numFmtId="165" fontId="0" fillId="0" borderId="1" xfId="0" applyNumberFormat="1" applyBorder="1" applyAlignment="1">
      <alignment wrapText="1"/>
    </xf>
    <xf numFmtId="0" fontId="0" fillId="0" borderId="0" xfId="0" applyAlignment="1">
      <alignment horizontal="right"/>
    </xf>
    <xf numFmtId="0" fontId="0" fillId="0" borderId="0" xfId="0" applyBorder="1"/>
    <xf numFmtId="165" fontId="0" fillId="0" borderId="0" xfId="0" applyNumberFormat="1" applyAlignment="1">
      <alignment wrapText="1"/>
    </xf>
    <xf numFmtId="1" fontId="0" fillId="0" borderId="0" xfId="0" applyNumberFormat="1" applyAlignment="1">
      <alignment horizontal="center" wrapText="1"/>
    </xf>
    <xf numFmtId="165" fontId="0" fillId="0" borderId="0" xfId="0" applyNumberFormat="1" applyAlignment="1">
      <alignment horizontal="center" wrapText="1"/>
    </xf>
    <xf numFmtId="165" fontId="1" fillId="0" borderId="13" xfId="0" applyNumberFormat="1" applyFont="1" applyBorder="1" applyAlignment="1">
      <alignment wrapText="1"/>
    </xf>
    <xf numFmtId="165" fontId="0" fillId="0" borderId="0" xfId="0" applyNumberFormat="1" applyAlignment="1"/>
    <xf numFmtId="1" fontId="0" fillId="0" borderId="0" xfId="0" applyNumberFormat="1" applyAlignment="1"/>
    <xf numFmtId="164" fontId="0" fillId="0" borderId="0" xfId="0" applyNumberFormat="1" applyAlignment="1">
      <alignment horizontal="center"/>
    </xf>
    <xf numFmtId="0" fontId="0" fillId="0" borderId="0" xfId="0" applyAlignment="1">
      <alignment wrapText="1"/>
    </xf>
    <xf numFmtId="165" fontId="0" fillId="0" borderId="0" xfId="0" applyNumberFormat="1" applyAlignment="1">
      <alignment wrapText="1"/>
    </xf>
    <xf numFmtId="165" fontId="0" fillId="0" borderId="0" xfId="0" applyNumberFormat="1" applyAlignment="1">
      <alignment horizontal="left"/>
    </xf>
    <xf numFmtId="0" fontId="0" fillId="0" borderId="0" xfId="0" applyAlignment="1"/>
    <xf numFmtId="0" fontId="0" fillId="0" borderId="28" xfId="0" applyBorder="1" applyAlignment="1">
      <alignment wrapText="1"/>
    </xf>
    <xf numFmtId="0" fontId="0" fillId="0" borderId="0" xfId="0" applyAlignment="1">
      <alignment horizontal="right" wrapText="1"/>
    </xf>
    <xf numFmtId="165" fontId="0" fillId="0" borderId="1" xfId="0" applyNumberFormat="1" applyBorder="1" applyAlignment="1">
      <alignment horizontal="center" wrapText="1"/>
    </xf>
    <xf numFmtId="1" fontId="0" fillId="0" borderId="1" xfId="0" applyNumberFormat="1" applyBorder="1" applyAlignment="1">
      <alignment horizontal="center" wrapText="1"/>
    </xf>
    <xf numFmtId="165" fontId="1" fillId="2" borderId="14" xfId="0" applyNumberFormat="1" applyFont="1" applyFill="1" applyBorder="1" applyAlignment="1">
      <alignment wrapText="1"/>
    </xf>
    <xf numFmtId="165" fontId="1" fillId="0" borderId="14" xfId="0" applyNumberFormat="1" applyFont="1" applyBorder="1" applyAlignment="1">
      <alignment wrapText="1"/>
    </xf>
    <xf numFmtId="14" fontId="0" fillId="0" borderId="0" xfId="0" applyNumberFormat="1" applyAlignment="1">
      <alignment wrapText="1"/>
    </xf>
    <xf numFmtId="0" fontId="1" fillId="2" borderId="13" xfId="0" applyFont="1" applyFill="1" applyBorder="1" applyAlignment="1">
      <alignment horizontal="center" vertical="center" wrapText="1"/>
    </xf>
    <xf numFmtId="0" fontId="0" fillId="0" borderId="13" xfId="0" applyFont="1" applyBorder="1" applyAlignment="1">
      <alignment horizontal="center" vertical="center" wrapText="1"/>
    </xf>
    <xf numFmtId="2" fontId="1" fillId="3" borderId="13" xfId="0" applyNumberFormat="1" applyFont="1" applyFill="1" applyBorder="1" applyAlignment="1">
      <alignment horizontal="center" vertical="center" wrapText="1"/>
    </xf>
    <xf numFmtId="2" fontId="1" fillId="2" borderId="13"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165" fontId="0" fillId="2" borderId="1" xfId="0" applyNumberFormat="1" applyFill="1" applyBorder="1" applyAlignment="1">
      <alignment wrapText="1"/>
    </xf>
    <xf numFmtId="0" fontId="1" fillId="2" borderId="13" xfId="0" applyFont="1" applyFill="1" applyBorder="1"/>
    <xf numFmtId="2" fontId="1" fillId="2" borderId="13" xfId="0" applyNumberFormat="1" applyFont="1" applyFill="1" applyBorder="1"/>
    <xf numFmtId="0" fontId="0" fillId="0" borderId="0" xfId="0" applyAlignment="1">
      <alignment horizontal="center"/>
    </xf>
    <xf numFmtId="0" fontId="0" fillId="0" borderId="0" xfId="0" applyAlignment="1">
      <alignment vertical="top" wrapText="1"/>
    </xf>
    <xf numFmtId="0" fontId="0" fillId="2" borderId="21" xfId="0" applyFill="1" applyBorder="1" applyAlignment="1">
      <alignment horizontal="center" vertical="center" wrapText="1"/>
    </xf>
    <xf numFmtId="14" fontId="0" fillId="2" borderId="21" xfId="0" applyNumberFormat="1" applyFill="1" applyBorder="1" applyAlignment="1">
      <alignment wrapText="1"/>
    </xf>
    <xf numFmtId="0" fontId="0" fillId="0" borderId="0" xfId="0" applyBorder="1" applyAlignment="1">
      <alignment vertical="center" wrapText="1"/>
    </xf>
    <xf numFmtId="0" fontId="0" fillId="0" borderId="28" xfId="0" applyBorder="1"/>
    <xf numFmtId="0" fontId="0" fillId="0" borderId="0" xfId="0" applyBorder="1" applyAlignment="1">
      <alignment vertical="center"/>
    </xf>
    <xf numFmtId="0" fontId="0" fillId="0" borderId="29" xfId="0" applyBorder="1"/>
    <xf numFmtId="0" fontId="0" fillId="0" borderId="42" xfId="0" applyBorder="1"/>
    <xf numFmtId="0" fontId="0" fillId="2" borderId="37" xfId="0" applyFill="1" applyBorder="1"/>
    <xf numFmtId="0" fontId="0" fillId="2" borderId="38" xfId="0" applyFill="1" applyBorder="1"/>
    <xf numFmtId="0" fontId="0" fillId="2" borderId="39"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2" fontId="0" fillId="0" borderId="45" xfId="0" applyNumberFormat="1" applyBorder="1" applyAlignment="1">
      <alignment horizontal="center"/>
    </xf>
    <xf numFmtId="0" fontId="0" fillId="0" borderId="42" xfId="0" quotePrefix="1" applyBorder="1" applyAlignment="1">
      <alignment horizontal="center"/>
    </xf>
    <xf numFmtId="2" fontId="0" fillId="0" borderId="22" xfId="0" applyNumberFormat="1" applyBorder="1" applyAlignment="1">
      <alignment horizontal="center"/>
    </xf>
    <xf numFmtId="165" fontId="0" fillId="0" borderId="40" xfId="0" applyNumberFormat="1" applyBorder="1" applyAlignment="1">
      <alignment horizontal="center"/>
    </xf>
    <xf numFmtId="2" fontId="0" fillId="0" borderId="7" xfId="0" applyNumberFormat="1" applyBorder="1" applyAlignment="1">
      <alignment horizontal="center"/>
    </xf>
    <xf numFmtId="0" fontId="0" fillId="0" borderId="43" xfId="0" quotePrefix="1" applyBorder="1" applyAlignment="1">
      <alignment horizontal="center"/>
    </xf>
    <xf numFmtId="2" fontId="0" fillId="0" borderId="8" xfId="0" applyNumberFormat="1" applyBorder="1" applyAlignment="1">
      <alignment horizontal="center"/>
    </xf>
    <xf numFmtId="165" fontId="0" fillId="0" borderId="12" xfId="0" applyNumberFormat="1" applyBorder="1" applyAlignment="1">
      <alignment horizontal="center"/>
    </xf>
    <xf numFmtId="2" fontId="0" fillId="0" borderId="32" xfId="0" applyNumberFormat="1" applyBorder="1" applyAlignment="1">
      <alignment horizontal="center"/>
    </xf>
    <xf numFmtId="0" fontId="0" fillId="0" borderId="44" xfId="0" quotePrefix="1" applyBorder="1" applyAlignment="1">
      <alignment horizontal="center"/>
    </xf>
    <xf numFmtId="2" fontId="0" fillId="0" borderId="33" xfId="0" applyNumberFormat="1" applyBorder="1" applyAlignment="1">
      <alignment horizontal="center"/>
    </xf>
    <xf numFmtId="165" fontId="0" fillId="0" borderId="36" xfId="0" applyNumberFormat="1" applyBorder="1" applyAlignment="1">
      <alignment horizontal="center"/>
    </xf>
    <xf numFmtId="2" fontId="1" fillId="4" borderId="2" xfId="0" applyNumberFormat="1" applyFont="1" applyFill="1" applyBorder="1" applyAlignment="1">
      <alignment horizontal="center"/>
    </xf>
    <xf numFmtId="165" fontId="1" fillId="4" borderId="34" xfId="0" applyNumberFormat="1" applyFont="1" applyFill="1" applyBorder="1" applyAlignment="1">
      <alignment horizontal="center"/>
    </xf>
    <xf numFmtId="2" fontId="1" fillId="4" borderId="3" xfId="0" applyNumberFormat="1" applyFont="1" applyFill="1" applyBorder="1" applyAlignment="1">
      <alignment horizontal="center"/>
    </xf>
    <xf numFmtId="165" fontId="1" fillId="4" borderId="9" xfId="0" applyNumberFormat="1" applyFont="1" applyFill="1" applyBorder="1" applyAlignment="1">
      <alignment horizontal="center"/>
    </xf>
    <xf numFmtId="2" fontId="0" fillId="0" borderId="5" xfId="0" applyNumberFormat="1" applyBorder="1" applyAlignment="1">
      <alignment horizontal="center"/>
    </xf>
    <xf numFmtId="0" fontId="0" fillId="0" borderId="35" xfId="0" quotePrefix="1" applyBorder="1" applyAlignment="1">
      <alignment horizontal="center"/>
    </xf>
    <xf numFmtId="2" fontId="0" fillId="0" borderId="6" xfId="0" applyNumberFormat="1" applyBorder="1" applyAlignment="1">
      <alignment horizontal="center"/>
    </xf>
    <xf numFmtId="165" fontId="0" fillId="0" borderId="10" xfId="0" applyNumberFormat="1" applyBorder="1" applyAlignment="1">
      <alignment horizontal="center"/>
    </xf>
    <xf numFmtId="0" fontId="0" fillId="2" borderId="17" xfId="0" applyFill="1" applyBorder="1" applyAlignment="1">
      <alignment horizontal="center" vertical="center" wrapText="1"/>
    </xf>
    <xf numFmtId="14" fontId="0" fillId="2" borderId="17" xfId="0" applyNumberFormat="1" applyFill="1" applyBorder="1" applyAlignment="1">
      <alignment wrapText="1"/>
    </xf>
    <xf numFmtId="0" fontId="0" fillId="2" borderId="18" xfId="0" applyFill="1" applyBorder="1" applyAlignment="1">
      <alignment wrapText="1"/>
    </xf>
    <xf numFmtId="0" fontId="0" fillId="0" borderId="0" xfId="0" applyBorder="1" applyAlignment="1">
      <alignment horizontal="center" vertical="center" wrapText="1"/>
    </xf>
    <xf numFmtId="0" fontId="0" fillId="0" borderId="40" xfId="0" applyBorder="1" applyAlignment="1">
      <alignment wrapText="1"/>
    </xf>
    <xf numFmtId="0" fontId="0" fillId="0" borderId="41" xfId="0" applyBorder="1" applyAlignment="1">
      <alignment wrapText="1"/>
    </xf>
    <xf numFmtId="0" fontId="0" fillId="0" borderId="41" xfId="0" applyBorder="1" applyAlignment="1">
      <alignment horizontal="center" vertical="center" wrapText="1"/>
    </xf>
    <xf numFmtId="0" fontId="0" fillId="0" borderId="42" xfId="0" applyBorder="1" applyAlignment="1">
      <alignment wrapText="1"/>
    </xf>
    <xf numFmtId="0" fontId="0" fillId="0" borderId="29" xfId="0" applyBorder="1" applyAlignment="1">
      <alignment vertic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0" fillId="0" borderId="41" xfId="0" applyBorder="1" applyAlignment="1">
      <alignment vertical="center" wrapText="1"/>
    </xf>
    <xf numFmtId="2" fontId="1" fillId="2" borderId="46" xfId="0" applyNumberFormat="1" applyFont="1" applyFill="1" applyBorder="1" applyAlignment="1">
      <alignment horizontal="center" vertical="center" wrapText="1"/>
    </xf>
    <xf numFmtId="14" fontId="0" fillId="0" borderId="0" xfId="0" applyNumberFormat="1" applyBorder="1" applyAlignment="1">
      <alignment vertical="center" wrapText="1"/>
    </xf>
    <xf numFmtId="0" fontId="0" fillId="0" borderId="29" xfId="0" applyBorder="1" applyAlignment="1">
      <alignment vertical="center"/>
    </xf>
    <xf numFmtId="165" fontId="0" fillId="0" borderId="0" xfId="0" applyNumberFormat="1" applyAlignment="1">
      <alignment wrapText="1"/>
    </xf>
    <xf numFmtId="165" fontId="1" fillId="2" borderId="20" xfId="0" applyNumberFormat="1" applyFont="1" applyFill="1" applyBorder="1" applyAlignment="1">
      <alignment wrapText="1"/>
    </xf>
    <xf numFmtId="165" fontId="1" fillId="2" borderId="21" xfId="0" applyNumberFormat="1" applyFont="1" applyFill="1" applyBorder="1" applyAlignment="1">
      <alignment wrapText="1"/>
    </xf>
    <xf numFmtId="0" fontId="1" fillId="2" borderId="21" xfId="0" applyFont="1" applyFill="1" applyBorder="1" applyAlignment="1">
      <alignment wrapText="1"/>
    </xf>
    <xf numFmtId="0" fontId="1" fillId="2" borderId="19" xfId="0" applyFont="1" applyFill="1" applyBorder="1" applyAlignment="1">
      <alignment wrapText="1"/>
    </xf>
    <xf numFmtId="165" fontId="0" fillId="0" borderId="17" xfId="0" applyNumberFormat="1" applyBorder="1" applyAlignment="1">
      <alignment wrapText="1"/>
    </xf>
    <xf numFmtId="0" fontId="0" fillId="0" borderId="17" xfId="0" applyBorder="1" applyAlignment="1">
      <alignment wrapText="1"/>
    </xf>
    <xf numFmtId="165" fontId="0" fillId="0" borderId="0" xfId="0" applyNumberFormat="1" applyAlignment="1">
      <alignment horizontal="right" wrapText="1"/>
    </xf>
    <xf numFmtId="0" fontId="0" fillId="0" borderId="0" xfId="0" applyAlignment="1">
      <alignment wrapText="1"/>
    </xf>
    <xf numFmtId="0" fontId="0" fillId="0" borderId="25" xfId="0" applyBorder="1" applyAlignment="1">
      <alignment wrapText="1"/>
    </xf>
    <xf numFmtId="0" fontId="1" fillId="2" borderId="16" xfId="0" applyFont="1" applyFill="1" applyBorder="1" applyAlignment="1">
      <alignment wrapText="1"/>
    </xf>
    <xf numFmtId="0" fontId="0" fillId="2" borderId="17" xfId="0" applyFill="1" applyBorder="1" applyAlignment="1">
      <alignment wrapText="1"/>
    </xf>
    <xf numFmtId="0" fontId="0" fillId="0" borderId="41" xfId="0" applyBorder="1" applyAlignment="1">
      <alignment wrapText="1"/>
    </xf>
    <xf numFmtId="0" fontId="0" fillId="0" borderId="42" xfId="0" applyBorder="1" applyAlignment="1">
      <alignment wrapText="1"/>
    </xf>
    <xf numFmtId="0" fontId="0" fillId="0" borderId="11" xfId="0" applyBorder="1" applyAlignment="1">
      <alignment wrapText="1"/>
    </xf>
    <xf numFmtId="0" fontId="0" fillId="0" borderId="31" xfId="0" applyBorder="1" applyAlignment="1">
      <alignment wrapText="1"/>
    </xf>
    <xf numFmtId="0" fontId="0" fillId="0" borderId="30" xfId="0" applyBorder="1" applyAlignment="1">
      <alignment wrapText="1"/>
    </xf>
    <xf numFmtId="0" fontId="0" fillId="0" borderId="28" xfId="0" applyBorder="1" applyAlignment="1">
      <alignment horizontal="center" wrapText="1"/>
    </xf>
    <xf numFmtId="0" fontId="0" fillId="0" borderId="0" xfId="0" applyBorder="1" applyAlignment="1">
      <alignment horizontal="center" wrapText="1"/>
    </xf>
    <xf numFmtId="0" fontId="0" fillId="0" borderId="29" xfId="0" applyBorder="1" applyAlignment="1">
      <alignment horizontal="center" wrapText="1"/>
    </xf>
    <xf numFmtId="0" fontId="0" fillId="0" borderId="40" xfId="0" applyBorder="1" applyAlignment="1">
      <alignment horizontal="right" wrapText="1"/>
    </xf>
    <xf numFmtId="0" fontId="0" fillId="0" borderId="41" xfId="0" applyBorder="1" applyAlignment="1">
      <alignment horizontal="right" wrapText="1"/>
    </xf>
    <xf numFmtId="0" fontId="0" fillId="0" borderId="37" xfId="0"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28" xfId="0" applyBorder="1" applyAlignment="1">
      <alignment horizontal="right" wrapText="1"/>
    </xf>
    <xf numFmtId="0" fontId="0" fillId="0" borderId="0" xfId="0" applyBorder="1" applyAlignment="1">
      <alignment horizontal="right" wrapText="1"/>
    </xf>
    <xf numFmtId="0" fontId="0" fillId="0" borderId="28" xfId="0" applyBorder="1" applyAlignment="1">
      <alignment horizontal="right" vertical="center" wrapText="1"/>
    </xf>
    <xf numFmtId="0" fontId="0" fillId="0" borderId="0" xfId="0" applyBorder="1" applyAlignment="1">
      <alignment horizontal="right" vertical="center" wrapText="1"/>
    </xf>
    <xf numFmtId="0" fontId="0" fillId="0" borderId="25" xfId="0" applyBorder="1" applyAlignment="1">
      <alignment horizontal="right" wrapText="1"/>
    </xf>
    <xf numFmtId="0" fontId="0" fillId="0" borderId="37" xfId="0" applyFont="1" applyBorder="1" applyAlignment="1">
      <alignment wrapText="1"/>
    </xf>
    <xf numFmtId="0" fontId="0" fillId="0" borderId="38" xfId="0" applyFont="1" applyBorder="1" applyAlignment="1">
      <alignment wrapText="1"/>
    </xf>
    <xf numFmtId="0" fontId="0" fillId="0" borderId="39" xfId="0" applyFont="1" applyBorder="1" applyAlignment="1">
      <alignment wrapText="1"/>
    </xf>
    <xf numFmtId="0" fontId="0" fillId="0" borderId="40" xfId="0" applyBorder="1" applyAlignment="1">
      <alignment horizontal="right" vertical="center" wrapText="1"/>
    </xf>
    <xf numFmtId="0" fontId="0" fillId="0" borderId="41" xfId="0" applyBorder="1" applyAlignment="1">
      <alignment horizontal="right" vertical="center" wrapText="1"/>
    </xf>
    <xf numFmtId="0" fontId="1" fillId="2" borderId="20" xfId="0" applyFont="1" applyFill="1" applyBorder="1" applyAlignment="1">
      <alignment wrapText="1"/>
    </xf>
    <xf numFmtId="0" fontId="0" fillId="2" borderId="21" xfId="0" applyFill="1" applyBorder="1" applyAlignment="1">
      <alignment wrapText="1"/>
    </xf>
    <xf numFmtId="0" fontId="0" fillId="0" borderId="22"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42" xfId="0" applyBorder="1" applyAlignment="1">
      <alignment horizontal="center" wrapText="1"/>
    </xf>
    <xf numFmtId="0" fontId="1" fillId="0" borderId="28"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Alignment="1"/>
    <xf numFmtId="0" fontId="2" fillId="0" borderId="0" xfId="0" applyFont="1" applyAlignment="1">
      <alignment horizontal="center" vertical="center" wrapText="1"/>
    </xf>
    <xf numFmtId="0" fontId="0" fillId="0" borderId="0" xfId="0" applyAlignment="1"/>
    <xf numFmtId="0" fontId="0" fillId="0" borderId="24" xfId="0" applyBorder="1" applyAlignment="1">
      <alignment vertical="center"/>
    </xf>
    <xf numFmtId="0" fontId="0" fillId="0" borderId="0"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3" xfId="0" applyBorder="1" applyAlignment="1"/>
    <xf numFmtId="0" fontId="1" fillId="0" borderId="16" xfId="0" applyFont="1" applyBorder="1" applyAlignment="1">
      <alignment vertical="center"/>
    </xf>
    <xf numFmtId="0" fontId="0" fillId="0" borderId="17" xfId="0" applyBorder="1" applyAlignment="1"/>
    <xf numFmtId="0" fontId="0" fillId="0" borderId="18" xfId="0" applyBorder="1" applyAlignment="1"/>
    <xf numFmtId="0" fontId="0" fillId="0" borderId="16" xfId="0"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xf numFmtId="0" fontId="6"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2"/>
  <sheetViews>
    <sheetView workbookViewId="0">
      <selection activeCell="H26" sqref="H26"/>
    </sheetView>
  </sheetViews>
  <sheetFormatPr defaultColWidth="9.140625" defaultRowHeight="15" x14ac:dyDescent="0.25"/>
  <cols>
    <col min="1" max="1" width="22.42578125" style="10" customWidth="1"/>
    <col min="2" max="7" width="9.140625" style="10"/>
    <col min="8" max="8" width="9.140625" style="11"/>
    <col min="9" max="11" width="9.140625" style="10"/>
    <col min="12" max="12" width="11" style="10" customWidth="1"/>
    <col min="13" max="16384" width="9.140625" style="10"/>
  </cols>
  <sheetData>
    <row r="1" spans="1:21" ht="15.75" thickBot="1" x14ac:dyDescent="0.3">
      <c r="A1" s="88" t="s">
        <v>34</v>
      </c>
      <c r="B1" s="89"/>
      <c r="C1" s="89"/>
      <c r="D1" s="89"/>
      <c r="E1" s="90"/>
      <c r="F1" s="90"/>
      <c r="G1" s="90"/>
      <c r="H1" s="90"/>
      <c r="I1" s="90"/>
      <c r="J1" s="90"/>
      <c r="K1" s="90"/>
      <c r="L1" s="91"/>
    </row>
    <row r="2" spans="1:21" x14ac:dyDescent="0.25">
      <c r="B2" s="87" t="s">
        <v>13</v>
      </c>
      <c r="C2" s="87"/>
      <c r="D2" s="87"/>
      <c r="G2" s="92" t="s">
        <v>39</v>
      </c>
      <c r="H2" s="92"/>
      <c r="I2" s="92"/>
      <c r="J2" s="93"/>
      <c r="K2" s="93"/>
      <c r="L2" s="93"/>
    </row>
    <row r="3" spans="1:21" ht="45" x14ac:dyDescent="0.25">
      <c r="B3" s="12" t="s">
        <v>1</v>
      </c>
      <c r="C3" s="12" t="s">
        <v>14</v>
      </c>
      <c r="D3" s="10" t="s">
        <v>1</v>
      </c>
      <c r="E3" s="10" t="s">
        <v>0</v>
      </c>
      <c r="G3" s="23" t="s">
        <v>1</v>
      </c>
      <c r="H3" s="24" t="s">
        <v>14</v>
      </c>
      <c r="I3" s="7" t="s">
        <v>1</v>
      </c>
      <c r="J3" s="7" t="s">
        <v>0</v>
      </c>
    </row>
    <row r="4" spans="1:21" x14ac:dyDescent="0.25">
      <c r="A4" s="3" t="s">
        <v>15</v>
      </c>
      <c r="B4" s="10">
        <v>5.0000000000000001E-3</v>
      </c>
      <c r="C4" s="11">
        <v>1</v>
      </c>
      <c r="D4" s="10">
        <f>B4*C4</f>
        <v>5.0000000000000001E-3</v>
      </c>
      <c r="E4" s="10">
        <f>D4*25.4</f>
        <v>0.127</v>
      </c>
      <c r="G4" s="7">
        <v>5.0000000000000001E-3</v>
      </c>
      <c r="H4" s="24">
        <v>1</v>
      </c>
      <c r="I4" s="7">
        <f>G4*H4</f>
        <v>5.0000000000000001E-3</v>
      </c>
      <c r="J4" s="7">
        <f>I4*25.4</f>
        <v>0.127</v>
      </c>
    </row>
    <row r="5" spans="1:21" x14ac:dyDescent="0.25">
      <c r="A5" s="3" t="s">
        <v>16</v>
      </c>
      <c r="B5" s="10">
        <v>2.5000000000000001E-2</v>
      </c>
      <c r="C5" s="11">
        <v>3</v>
      </c>
      <c r="D5" s="10">
        <f>B5*C5</f>
        <v>7.5000000000000011E-2</v>
      </c>
      <c r="E5" s="10">
        <f>D5*25.4</f>
        <v>1.9050000000000002</v>
      </c>
      <c r="G5" s="7">
        <v>2.5000000000000001E-2</v>
      </c>
      <c r="H5" s="24">
        <v>3</v>
      </c>
      <c r="I5" s="7">
        <f>G5*H5</f>
        <v>7.5000000000000011E-2</v>
      </c>
      <c r="J5" s="7">
        <f>I5*25.4</f>
        <v>1.9050000000000002</v>
      </c>
    </row>
    <row r="6" spans="1:21" ht="15.75" thickBot="1" x14ac:dyDescent="0.3">
      <c r="A6" s="3" t="s">
        <v>17</v>
      </c>
      <c r="B6" s="10">
        <v>0.01</v>
      </c>
      <c r="C6" s="11">
        <v>2</v>
      </c>
      <c r="D6" s="10">
        <f>B6*C6</f>
        <v>0.02</v>
      </c>
      <c r="E6" s="10">
        <f>D6*25.4</f>
        <v>0.50800000000000001</v>
      </c>
      <c r="G6" s="7">
        <v>0.01</v>
      </c>
      <c r="H6" s="24">
        <v>2</v>
      </c>
      <c r="I6" s="7">
        <f>G6*H6</f>
        <v>0.02</v>
      </c>
      <c r="J6" s="7">
        <f>I6*25.4</f>
        <v>0.50800000000000001</v>
      </c>
    </row>
    <row r="7" spans="1:21" ht="15.75" thickBot="1" x14ac:dyDescent="0.3">
      <c r="A7" s="94" t="s">
        <v>35</v>
      </c>
      <c r="B7" s="95"/>
      <c r="C7" s="96"/>
      <c r="D7" s="13">
        <f>SUM(D4:D6)</f>
        <v>0.10000000000000002</v>
      </c>
      <c r="E7" s="13">
        <f>SUM(E4:E6)</f>
        <v>2.54</v>
      </c>
      <c r="G7" s="7">
        <v>5.0000000000000001E-3</v>
      </c>
      <c r="H7" s="24">
        <v>0</v>
      </c>
      <c r="I7" s="7">
        <f>G7*H7</f>
        <v>0</v>
      </c>
      <c r="J7" s="7">
        <f>I7*25.4</f>
        <v>0</v>
      </c>
    </row>
    <row r="8" spans="1:21" x14ac:dyDescent="0.25">
      <c r="A8" s="3"/>
      <c r="G8" s="7">
        <v>2E-3</v>
      </c>
      <c r="H8" s="24">
        <v>3</v>
      </c>
      <c r="I8" s="5">
        <f>G8*H8</f>
        <v>6.0000000000000001E-3</v>
      </c>
      <c r="J8" s="5">
        <f>I8*25.4</f>
        <v>0.15240000000000001</v>
      </c>
    </row>
    <row r="9" spans="1:21" ht="45" x14ac:dyDescent="0.25">
      <c r="A9" s="3"/>
      <c r="B9" s="19" t="s">
        <v>19</v>
      </c>
      <c r="C9" s="19"/>
      <c r="D9" s="20"/>
      <c r="I9" s="7" t="s">
        <v>38</v>
      </c>
      <c r="J9" s="7" t="s">
        <v>37</v>
      </c>
      <c r="K9" s="7" t="s">
        <v>36</v>
      </c>
      <c r="L9" s="7" t="s">
        <v>49</v>
      </c>
    </row>
    <row r="10" spans="1:21" ht="15.75" thickBot="1" x14ac:dyDescent="0.3">
      <c r="B10" s="23" t="s">
        <v>1</v>
      </c>
      <c r="C10" s="23" t="s">
        <v>0</v>
      </c>
      <c r="D10" s="18"/>
      <c r="H10" s="11" t="s">
        <v>18</v>
      </c>
      <c r="I10" s="25">
        <f>SUM(I4:I8)</f>
        <v>0.10600000000000002</v>
      </c>
      <c r="J10" s="25">
        <f>SUM(J4:J9)</f>
        <v>2.6924000000000001</v>
      </c>
      <c r="K10" s="26">
        <f>2.794-0.1</f>
        <v>2.694</v>
      </c>
      <c r="L10" s="25">
        <f>K10-J10</f>
        <v>1.5999999999998238E-3</v>
      </c>
    </row>
    <row r="11" spans="1:21" x14ac:dyDescent="0.25">
      <c r="A11" s="3"/>
      <c r="B11" s="7">
        <v>2.5000000000000001E-2</v>
      </c>
      <c r="C11" s="33">
        <f>B11*25.4</f>
        <v>0.63500000000000001</v>
      </c>
      <c r="D11" s="18"/>
    </row>
    <row r="12" spans="1:21" x14ac:dyDescent="0.25">
      <c r="B12" s="7">
        <v>0.01</v>
      </c>
      <c r="C12" s="33">
        <f>B12*25.4</f>
        <v>0.254</v>
      </c>
      <c r="E12" s="18"/>
      <c r="F12" s="18"/>
      <c r="G12" s="18"/>
      <c r="H12" s="18"/>
      <c r="I12" s="18"/>
      <c r="J12" s="18"/>
      <c r="K12" s="18"/>
      <c r="L12" s="18"/>
      <c r="M12" s="18"/>
      <c r="N12" s="18"/>
      <c r="O12" s="18"/>
      <c r="P12" s="18"/>
      <c r="Q12" s="18"/>
      <c r="R12" s="18"/>
      <c r="S12" s="18"/>
      <c r="T12" s="18"/>
      <c r="U12" s="18"/>
    </row>
    <row r="13" spans="1:21" x14ac:dyDescent="0.25">
      <c r="B13" s="7">
        <v>5.0000000000000001E-3</v>
      </c>
      <c r="C13" s="33">
        <f>B13*25.4</f>
        <v>0.127</v>
      </c>
      <c r="E13" s="18"/>
      <c r="F13" s="18"/>
      <c r="G13" s="18"/>
      <c r="H13" s="18"/>
      <c r="I13" s="18"/>
      <c r="J13" s="18"/>
      <c r="K13" s="18"/>
      <c r="L13" s="18"/>
      <c r="M13" s="18"/>
      <c r="N13" s="18"/>
      <c r="O13" s="18"/>
      <c r="P13" s="18"/>
      <c r="Q13" s="18"/>
      <c r="R13" s="18"/>
      <c r="S13" s="18"/>
      <c r="T13" s="18"/>
      <c r="U13" s="18"/>
    </row>
    <row r="14" spans="1:21" x14ac:dyDescent="0.25">
      <c r="B14" s="7">
        <v>2E-3</v>
      </c>
      <c r="C14" s="33">
        <f>B14*25.4</f>
        <v>5.0799999999999998E-2</v>
      </c>
      <c r="E14" s="18"/>
      <c r="F14" s="18"/>
      <c r="G14" s="18"/>
      <c r="H14" s="18"/>
      <c r="I14" s="18"/>
      <c r="J14" s="18"/>
      <c r="K14" s="18"/>
      <c r="L14" s="18"/>
      <c r="M14" s="18"/>
      <c r="N14" s="18"/>
      <c r="O14" s="18"/>
      <c r="P14" s="18"/>
      <c r="Q14" s="18"/>
      <c r="R14" s="18"/>
      <c r="S14" s="18"/>
      <c r="T14" s="18"/>
      <c r="U14" s="18"/>
    </row>
    <row r="15" spans="1:21" x14ac:dyDescent="0.25">
      <c r="E15" s="18"/>
      <c r="F15" s="18"/>
      <c r="G15" s="18"/>
      <c r="H15" s="18"/>
      <c r="I15" s="18"/>
      <c r="J15" s="18"/>
      <c r="K15" s="18"/>
      <c r="L15" s="18"/>
      <c r="M15" s="18"/>
      <c r="N15" s="18"/>
      <c r="O15" s="18"/>
      <c r="P15" s="18"/>
      <c r="Q15" s="18"/>
      <c r="R15" s="18"/>
      <c r="S15" s="18"/>
      <c r="T15" s="18"/>
      <c r="U15" s="18"/>
    </row>
    <row r="16" spans="1:21" ht="15" customHeight="1" x14ac:dyDescent="0.25">
      <c r="E16" s="18"/>
      <c r="F16" s="18"/>
      <c r="G16" s="18"/>
      <c r="H16" s="18"/>
      <c r="I16" s="18"/>
      <c r="J16" s="18"/>
      <c r="K16" s="18"/>
      <c r="L16" s="18"/>
      <c r="M16" s="18"/>
      <c r="N16" s="18"/>
      <c r="O16" s="18"/>
      <c r="P16" s="18"/>
      <c r="Q16" s="18"/>
      <c r="R16" s="18"/>
      <c r="S16" s="18"/>
      <c r="T16" s="18"/>
      <c r="U16" s="18"/>
    </row>
    <row r="17" spans="1:21" x14ac:dyDescent="0.25">
      <c r="E17" s="18"/>
      <c r="F17" s="18"/>
      <c r="G17" s="18"/>
      <c r="H17" s="18"/>
      <c r="I17" s="18"/>
      <c r="J17" s="18"/>
      <c r="K17" s="18"/>
      <c r="L17" s="18"/>
      <c r="M17" s="18"/>
      <c r="N17" s="18"/>
      <c r="O17" s="18"/>
      <c r="P17" s="18"/>
      <c r="Q17" s="18"/>
      <c r="R17" s="18"/>
      <c r="S17" s="18"/>
      <c r="T17" s="18"/>
      <c r="U17" s="18"/>
    </row>
    <row r="18" spans="1:21" ht="15.75" thickBot="1" x14ac:dyDescent="0.3">
      <c r="G18" s="14"/>
      <c r="H18" s="15"/>
      <c r="I18" s="14"/>
      <c r="J18" s="14"/>
      <c r="K18" s="14"/>
      <c r="L18" s="14"/>
      <c r="M18" s="14"/>
      <c r="N18" s="14"/>
      <c r="O18" s="14"/>
      <c r="P18" s="14"/>
    </row>
    <row r="19" spans="1:21" ht="15.75" thickBot="1" x14ac:dyDescent="0.3">
      <c r="A19" s="88" t="s">
        <v>48</v>
      </c>
      <c r="B19" s="89"/>
      <c r="C19" s="89"/>
      <c r="D19" s="89"/>
      <c r="E19" s="90"/>
      <c r="F19" s="90"/>
      <c r="G19" s="90"/>
      <c r="H19" s="90"/>
      <c r="I19" s="90"/>
      <c r="J19" s="90"/>
      <c r="K19" s="90"/>
      <c r="L19" s="91"/>
      <c r="M19" s="14"/>
      <c r="N19" s="14"/>
      <c r="O19" s="14"/>
      <c r="P19" s="14"/>
    </row>
    <row r="20" spans="1:21" x14ac:dyDescent="0.25">
      <c r="A20" s="18"/>
      <c r="B20" s="87" t="s">
        <v>13</v>
      </c>
      <c r="C20" s="87"/>
      <c r="D20" s="87"/>
      <c r="E20" s="18"/>
      <c r="G20" s="92" t="s">
        <v>39</v>
      </c>
      <c r="H20" s="92"/>
      <c r="I20" s="92"/>
      <c r="J20" s="93"/>
      <c r="K20" s="93"/>
      <c r="L20" s="93"/>
      <c r="M20" s="14"/>
      <c r="N20" s="14"/>
      <c r="O20" s="14"/>
      <c r="P20" s="14"/>
    </row>
    <row r="21" spans="1:21" ht="45" x14ac:dyDescent="0.25">
      <c r="A21" s="18"/>
      <c r="B21" s="12" t="s">
        <v>1</v>
      </c>
      <c r="C21" s="12" t="s">
        <v>14</v>
      </c>
      <c r="D21" s="18" t="s">
        <v>1</v>
      </c>
      <c r="E21" s="18" t="s">
        <v>0</v>
      </c>
      <c r="G21" s="23" t="s">
        <v>1</v>
      </c>
      <c r="H21" s="24" t="s">
        <v>14</v>
      </c>
      <c r="I21" s="7" t="s">
        <v>1</v>
      </c>
      <c r="J21" s="7" t="s">
        <v>0</v>
      </c>
      <c r="K21" s="18"/>
      <c r="L21" s="18"/>
      <c r="M21" s="14"/>
      <c r="N21" s="14"/>
      <c r="O21" s="14"/>
      <c r="P21" s="14"/>
    </row>
    <row r="22" spans="1:21" x14ac:dyDescent="0.25">
      <c r="A22" s="3" t="s">
        <v>16</v>
      </c>
      <c r="B22" s="18">
        <f>B29</f>
        <v>2.5000000000000001E-2</v>
      </c>
      <c r="C22" s="11">
        <v>1</v>
      </c>
      <c r="D22" s="18">
        <f t="shared" ref="D22:D23" si="0">B22*C22</f>
        <v>2.5000000000000001E-2</v>
      </c>
      <c r="E22" s="18">
        <f t="shared" ref="E22:E23" si="1">D22*25.4</f>
        <v>0.63500000000000001</v>
      </c>
      <c r="G22" s="7">
        <v>2.5000000000000001E-2</v>
      </c>
      <c r="H22" s="24">
        <v>2</v>
      </c>
      <c r="I22" s="7">
        <f>G22*H22</f>
        <v>0.05</v>
      </c>
      <c r="J22" s="7">
        <f>I22*25.4</f>
        <v>1.27</v>
      </c>
      <c r="K22" s="18"/>
      <c r="L22" s="18"/>
      <c r="M22" s="14"/>
      <c r="N22" s="14"/>
      <c r="O22" s="14"/>
      <c r="P22" s="14"/>
    </row>
    <row r="23" spans="1:21" x14ac:dyDescent="0.25">
      <c r="A23" s="3" t="s">
        <v>17</v>
      </c>
      <c r="B23" s="18">
        <f>B30</f>
        <v>0.01</v>
      </c>
      <c r="C23" s="11">
        <v>2</v>
      </c>
      <c r="D23" s="18">
        <f t="shared" si="0"/>
        <v>0.02</v>
      </c>
      <c r="E23" s="18">
        <f t="shared" si="1"/>
        <v>0.50800000000000001</v>
      </c>
      <c r="G23" s="7">
        <v>0.01</v>
      </c>
      <c r="H23" s="24">
        <v>0</v>
      </c>
      <c r="I23" s="7">
        <f>G23*H23</f>
        <v>0</v>
      </c>
      <c r="J23" s="7">
        <f>I23*25.4</f>
        <v>0</v>
      </c>
      <c r="K23" s="18"/>
      <c r="L23" s="18"/>
      <c r="M23" s="14"/>
      <c r="N23" s="14"/>
      <c r="O23" s="14"/>
      <c r="P23" s="14"/>
    </row>
    <row r="24" spans="1:21" ht="15.75" thickBot="1" x14ac:dyDescent="0.3">
      <c r="A24" s="3" t="s">
        <v>50</v>
      </c>
      <c r="B24" s="10">
        <f>B31</f>
        <v>5.0000000000000001E-3</v>
      </c>
      <c r="C24" s="11">
        <v>1</v>
      </c>
      <c r="D24" s="18">
        <f>B24*C24</f>
        <v>5.0000000000000001E-3</v>
      </c>
      <c r="E24" s="18">
        <f>D24*25.4</f>
        <v>0.127</v>
      </c>
      <c r="G24" s="7">
        <v>5.0000000000000001E-3</v>
      </c>
      <c r="H24" s="24">
        <v>1</v>
      </c>
      <c r="I24" s="7">
        <f>G24*H24</f>
        <v>5.0000000000000001E-3</v>
      </c>
      <c r="J24" s="7">
        <f>I24*25.4</f>
        <v>0.127</v>
      </c>
      <c r="K24" s="18"/>
      <c r="L24" s="18"/>
      <c r="M24" s="14"/>
      <c r="N24" s="14"/>
      <c r="O24" s="14"/>
      <c r="P24" s="14"/>
    </row>
    <row r="25" spans="1:21" ht="15.75" thickBot="1" x14ac:dyDescent="0.3">
      <c r="A25" s="94" t="s">
        <v>35</v>
      </c>
      <c r="B25" s="95"/>
      <c r="C25" s="96"/>
      <c r="D25" s="13">
        <f>SUM(D22:D24)</f>
        <v>4.9999999999999996E-2</v>
      </c>
      <c r="E25" s="13">
        <f>SUM(E22:E24)</f>
        <v>1.27</v>
      </c>
      <c r="G25" s="7">
        <v>2E-3</v>
      </c>
      <c r="H25" s="24">
        <v>0</v>
      </c>
      <c r="I25" s="7">
        <f>G25*H25</f>
        <v>0</v>
      </c>
      <c r="J25" s="7">
        <f>I25*25.4</f>
        <v>0</v>
      </c>
      <c r="K25" s="18"/>
      <c r="L25" s="18"/>
    </row>
    <row r="26" spans="1:21" ht="45" x14ac:dyDescent="0.25">
      <c r="I26" s="7" t="s">
        <v>38</v>
      </c>
      <c r="J26" s="7" t="s">
        <v>37</v>
      </c>
      <c r="K26" s="7" t="s">
        <v>36</v>
      </c>
      <c r="L26" s="7" t="s">
        <v>49</v>
      </c>
    </row>
    <row r="27" spans="1:21" ht="15.75" thickBot="1" x14ac:dyDescent="0.3">
      <c r="B27" s="19" t="s">
        <v>19</v>
      </c>
      <c r="C27" s="19"/>
      <c r="D27" s="20"/>
      <c r="G27" s="18"/>
      <c r="H27" s="11" t="s">
        <v>18</v>
      </c>
      <c r="I27" s="25">
        <f>SUM(I22:I25)</f>
        <v>5.5E-2</v>
      </c>
      <c r="J27" s="25">
        <f>SUM(J22:J26)</f>
        <v>1.397</v>
      </c>
      <c r="K27" s="26">
        <f>1.194+0.303-0.167+0.073</f>
        <v>1.4029999999999998</v>
      </c>
      <c r="L27" s="25">
        <f>K27-J27</f>
        <v>5.9999999999997833E-3</v>
      </c>
    </row>
    <row r="28" spans="1:21" x14ac:dyDescent="0.25">
      <c r="B28" s="12" t="s">
        <v>1</v>
      </c>
      <c r="C28" s="12" t="s">
        <v>0</v>
      </c>
      <c r="D28" s="18"/>
      <c r="G28" s="18"/>
    </row>
    <row r="29" spans="1:21" x14ac:dyDescent="0.25">
      <c r="B29" s="7">
        <v>2.5000000000000001E-2</v>
      </c>
      <c r="C29" s="33">
        <f>B29*25.4</f>
        <v>0.63500000000000001</v>
      </c>
      <c r="D29" s="18"/>
    </row>
    <row r="30" spans="1:21" x14ac:dyDescent="0.25">
      <c r="B30" s="7">
        <v>0.01</v>
      </c>
      <c r="C30" s="33">
        <f>B30*25.4</f>
        <v>0.254</v>
      </c>
      <c r="D30" s="18"/>
    </row>
    <row r="31" spans="1:21" x14ac:dyDescent="0.25">
      <c r="B31" s="7">
        <v>5.0000000000000001E-3</v>
      </c>
      <c r="C31" s="33">
        <f>B31*25.4</f>
        <v>0.127</v>
      </c>
      <c r="D31" s="18"/>
    </row>
    <row r="32" spans="1:21" x14ac:dyDescent="0.25">
      <c r="B32" s="7">
        <v>2E-3</v>
      </c>
      <c r="C32" s="33">
        <f>B32*25.4</f>
        <v>5.0799999999999998E-2</v>
      </c>
      <c r="D32" s="18"/>
    </row>
  </sheetData>
  <mergeCells count="8">
    <mergeCell ref="B2:D2"/>
    <mergeCell ref="A1:L1"/>
    <mergeCell ref="G2:L2"/>
    <mergeCell ref="B20:D20"/>
    <mergeCell ref="A25:C25"/>
    <mergeCell ref="G20:L20"/>
    <mergeCell ref="A19:L19"/>
    <mergeCell ref="A7:C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4"/>
  <sheetViews>
    <sheetView workbookViewId="0">
      <selection activeCell="G25" sqref="G25"/>
    </sheetView>
  </sheetViews>
  <sheetFormatPr defaultRowHeight="15" x14ac:dyDescent="0.25"/>
  <cols>
    <col min="1" max="1" width="9.140625" style="17"/>
    <col min="2" max="2" width="11.28515625" style="17" customWidth="1"/>
    <col min="3" max="3" width="9.140625" style="17"/>
    <col min="4" max="4" width="14.7109375" style="17" customWidth="1"/>
    <col min="5" max="5" width="8.85546875" style="1"/>
    <col min="6" max="6" width="4.7109375" style="17" customWidth="1"/>
    <col min="7" max="7" width="15.85546875" style="17" customWidth="1"/>
    <col min="8" max="8" width="15.42578125" style="17" customWidth="1"/>
    <col min="9" max="9" width="15.7109375" style="17" customWidth="1"/>
    <col min="10" max="16384" width="9.140625" style="17"/>
  </cols>
  <sheetData>
    <row r="1" spans="1:8" x14ac:dyDescent="0.25">
      <c r="A1" s="97" t="s">
        <v>20</v>
      </c>
      <c r="B1" s="98"/>
      <c r="C1" s="98"/>
      <c r="D1" s="98"/>
      <c r="E1" s="71"/>
      <c r="F1" s="71" t="s">
        <v>21</v>
      </c>
      <c r="G1" s="72">
        <v>44371</v>
      </c>
      <c r="H1" s="73"/>
    </row>
    <row r="2" spans="1:8" ht="60.75" customHeight="1" x14ac:dyDescent="0.25">
      <c r="A2" s="101" t="s">
        <v>81</v>
      </c>
      <c r="B2" s="102"/>
      <c r="C2" s="102"/>
      <c r="D2" s="102"/>
      <c r="E2" s="102"/>
      <c r="F2" s="102"/>
      <c r="G2" s="102"/>
      <c r="H2" s="103"/>
    </row>
    <row r="4" spans="1:8" ht="43.5" customHeight="1" x14ac:dyDescent="0.25">
      <c r="A4" s="109" t="s">
        <v>22</v>
      </c>
      <c r="B4" s="110"/>
      <c r="C4" s="110"/>
      <c r="D4" s="110"/>
      <c r="E4" s="110"/>
      <c r="F4" s="110"/>
      <c r="G4" s="110"/>
      <c r="H4" s="111"/>
    </row>
    <row r="5" spans="1:8" ht="15.75" thickBot="1" x14ac:dyDescent="0.3">
      <c r="A5" s="21"/>
      <c r="B5" s="2"/>
      <c r="C5" s="2"/>
      <c r="D5" s="2"/>
      <c r="E5" s="74"/>
      <c r="F5" s="2"/>
      <c r="G5" s="2"/>
      <c r="H5" s="6"/>
    </row>
    <row r="6" spans="1:8" ht="16.5" thickBot="1" x14ac:dyDescent="0.3">
      <c r="A6" s="112" t="s">
        <v>23</v>
      </c>
      <c r="B6" s="113"/>
      <c r="C6" s="113"/>
      <c r="D6" s="113"/>
      <c r="E6" s="28">
        <v>11.83</v>
      </c>
      <c r="F6" s="2" t="s">
        <v>0</v>
      </c>
      <c r="G6" s="2" t="s">
        <v>24</v>
      </c>
      <c r="H6" s="6"/>
    </row>
    <row r="7" spans="1:8" ht="16.5" thickBot="1" x14ac:dyDescent="0.3">
      <c r="A7" s="112" t="s">
        <v>25</v>
      </c>
      <c r="B7" s="113"/>
      <c r="C7" s="113"/>
      <c r="D7" s="113"/>
      <c r="E7" s="29">
        <v>11.89</v>
      </c>
      <c r="F7" s="2" t="s">
        <v>0</v>
      </c>
      <c r="G7" s="2" t="s">
        <v>26</v>
      </c>
      <c r="H7" s="6"/>
    </row>
    <row r="8" spans="1:8" x14ac:dyDescent="0.25">
      <c r="A8" s="21"/>
      <c r="B8" s="2"/>
      <c r="C8" s="2"/>
      <c r="D8" s="2"/>
      <c r="E8" s="74"/>
      <c r="F8" s="2"/>
      <c r="G8" s="2"/>
      <c r="H8" s="6"/>
    </row>
    <row r="9" spans="1:8" x14ac:dyDescent="0.25">
      <c r="A9" s="75"/>
      <c r="B9" s="76"/>
      <c r="C9" s="76"/>
      <c r="D9" s="76"/>
      <c r="E9" s="77"/>
      <c r="F9" s="76"/>
      <c r="G9" s="76"/>
      <c r="H9" s="78"/>
    </row>
    <row r="10" spans="1:8" ht="36.75" customHeight="1" thickBot="1" x14ac:dyDescent="0.3">
      <c r="A10" s="109" t="s">
        <v>41</v>
      </c>
      <c r="B10" s="110"/>
      <c r="C10" s="110"/>
      <c r="D10" s="110"/>
      <c r="E10" s="110"/>
      <c r="F10" s="110"/>
      <c r="G10" s="110"/>
      <c r="H10" s="111"/>
    </row>
    <row r="11" spans="1:8" ht="31.5" thickBot="1" x14ac:dyDescent="0.3">
      <c r="A11" s="114" t="s">
        <v>76</v>
      </c>
      <c r="B11" s="115"/>
      <c r="C11" s="115"/>
      <c r="D11" s="115"/>
      <c r="E11" s="30">
        <v>0.3</v>
      </c>
      <c r="F11" s="2" t="s">
        <v>0</v>
      </c>
      <c r="G11" s="2" t="s">
        <v>27</v>
      </c>
      <c r="H11" s="6"/>
    </row>
    <row r="12" spans="1:8" ht="15.75" thickBot="1" x14ac:dyDescent="0.3">
      <c r="A12" s="21"/>
      <c r="B12" s="2"/>
      <c r="C12" s="2"/>
      <c r="D12" s="2"/>
      <c r="E12" s="74"/>
      <c r="F12" s="2"/>
      <c r="G12" s="2"/>
      <c r="H12" s="6"/>
    </row>
    <row r="13" spans="1:8" ht="31.5" thickBot="1" x14ac:dyDescent="0.3">
      <c r="A13" s="112" t="s">
        <v>28</v>
      </c>
      <c r="B13" s="113"/>
      <c r="C13" s="113"/>
      <c r="D13" s="116"/>
      <c r="E13" s="31">
        <f>E7+E11</f>
        <v>12.190000000000001</v>
      </c>
      <c r="F13" s="40" t="s">
        <v>0</v>
      </c>
      <c r="G13" s="40" t="s">
        <v>29</v>
      </c>
      <c r="H13" s="79"/>
    </row>
    <row r="14" spans="1:8" x14ac:dyDescent="0.25">
      <c r="A14" s="75"/>
      <c r="B14" s="76"/>
      <c r="C14" s="76"/>
      <c r="D14" s="76"/>
      <c r="E14" s="77"/>
      <c r="F14" s="76"/>
      <c r="G14" s="76"/>
      <c r="H14" s="78"/>
    </row>
    <row r="15" spans="1:8" ht="35.25" customHeight="1" x14ac:dyDescent="0.25">
      <c r="A15" s="117" t="s">
        <v>45</v>
      </c>
      <c r="B15" s="118"/>
      <c r="C15" s="118"/>
      <c r="D15" s="118"/>
      <c r="E15" s="118"/>
      <c r="F15" s="118"/>
      <c r="G15" s="118"/>
      <c r="H15" s="119"/>
    </row>
    <row r="16" spans="1:8" ht="15.75" thickBot="1" x14ac:dyDescent="0.3">
      <c r="A16" s="21"/>
      <c r="B16" s="2"/>
      <c r="C16" s="2"/>
      <c r="D16" s="2"/>
      <c r="E16" s="74"/>
      <c r="F16" s="2"/>
      <c r="G16" s="2"/>
      <c r="H16" s="6"/>
    </row>
    <row r="17" spans="1:8" ht="16.5" thickBot="1" x14ac:dyDescent="0.3">
      <c r="A17" s="112" t="s">
        <v>32</v>
      </c>
      <c r="B17" s="113"/>
      <c r="C17" s="113"/>
      <c r="D17" s="113"/>
      <c r="E17" s="31">
        <f>12.174-E13</f>
        <v>-1.6000000000001791E-2</v>
      </c>
      <c r="F17" s="2" t="s">
        <v>0</v>
      </c>
      <c r="G17" s="2" t="s">
        <v>33</v>
      </c>
      <c r="H17" s="6"/>
    </row>
    <row r="18" spans="1:8" ht="33.75" customHeight="1" x14ac:dyDescent="0.25">
      <c r="A18" s="104" t="s">
        <v>42</v>
      </c>
      <c r="B18" s="105"/>
      <c r="C18" s="105"/>
      <c r="D18" s="105"/>
      <c r="E18" s="105"/>
      <c r="F18" s="105"/>
      <c r="G18" s="105"/>
      <c r="H18" s="106"/>
    </row>
    <row r="19" spans="1:8" ht="12" customHeight="1" x14ac:dyDescent="0.25">
      <c r="A19" s="80"/>
      <c r="B19" s="81"/>
      <c r="C19" s="81"/>
      <c r="D19" s="81"/>
      <c r="E19" s="81"/>
      <c r="F19" s="81"/>
      <c r="G19" s="81"/>
      <c r="H19" s="82"/>
    </row>
    <row r="20" spans="1:8" ht="78" customHeight="1" x14ac:dyDescent="0.25">
      <c r="A20" s="109" t="s">
        <v>44</v>
      </c>
      <c r="B20" s="110"/>
      <c r="C20" s="110"/>
      <c r="D20" s="110"/>
      <c r="E20" s="110"/>
      <c r="F20" s="110"/>
      <c r="G20" s="110"/>
      <c r="H20" s="111"/>
    </row>
    <row r="21" spans="1:8" ht="15.75" thickBot="1" x14ac:dyDescent="0.3">
      <c r="A21" s="21"/>
      <c r="B21" s="2"/>
      <c r="C21" s="2"/>
      <c r="D21" s="2"/>
      <c r="E21" s="74"/>
      <c r="F21" s="2"/>
      <c r="G21" s="2"/>
      <c r="H21" s="6"/>
    </row>
    <row r="22" spans="1:8" ht="15.75" thickBot="1" x14ac:dyDescent="0.3">
      <c r="A22" s="112" t="s">
        <v>40</v>
      </c>
      <c r="B22" s="113"/>
      <c r="C22" s="113"/>
      <c r="D22" s="113"/>
      <c r="E22" s="32">
        <v>-0.105</v>
      </c>
      <c r="F22" s="2" t="s">
        <v>0</v>
      </c>
      <c r="G22" s="2"/>
      <c r="H22" s="6"/>
    </row>
    <row r="23" spans="1:8" ht="15.75" thickBot="1" x14ac:dyDescent="0.3">
      <c r="A23" s="21"/>
      <c r="B23" s="2"/>
      <c r="C23" s="2"/>
      <c r="D23" s="2"/>
      <c r="E23" s="74"/>
      <c r="F23" s="2"/>
      <c r="G23" s="2"/>
      <c r="H23" s="6"/>
    </row>
    <row r="24" spans="1:8" x14ac:dyDescent="0.25">
      <c r="A24" s="107" t="s">
        <v>30</v>
      </c>
      <c r="B24" s="108"/>
      <c r="C24" s="108"/>
      <c r="D24" s="108"/>
      <c r="E24" s="84">
        <f>12.174-E22-E7</f>
        <v>0.38899999999999935</v>
      </c>
      <c r="F24" s="76" t="s">
        <v>0</v>
      </c>
      <c r="G24" s="99" t="s">
        <v>84</v>
      </c>
      <c r="H24" s="100"/>
    </row>
  </sheetData>
  <mergeCells count="15">
    <mergeCell ref="A1:D1"/>
    <mergeCell ref="G24:H24"/>
    <mergeCell ref="A2:H2"/>
    <mergeCell ref="A18:H18"/>
    <mergeCell ref="A24:D24"/>
    <mergeCell ref="A4:H4"/>
    <mergeCell ref="A6:D6"/>
    <mergeCell ref="A7:D7"/>
    <mergeCell ref="A10:H10"/>
    <mergeCell ref="A11:D11"/>
    <mergeCell ref="A13:D13"/>
    <mergeCell ref="A15:H15"/>
    <mergeCell ref="A17:D17"/>
    <mergeCell ref="A20:H20"/>
    <mergeCell ref="A22:D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7D18-B6E4-4406-B823-D07EA4B02A70}">
  <sheetPr>
    <pageSetUpPr fitToPage="1"/>
  </sheetPr>
  <dimension ref="A1:Q24"/>
  <sheetViews>
    <sheetView tabSelected="1" workbookViewId="0">
      <selection activeCell="E23" sqref="E23"/>
    </sheetView>
  </sheetViews>
  <sheetFormatPr defaultRowHeight="15" x14ac:dyDescent="0.25"/>
  <cols>
    <col min="4" max="4" width="46.140625" customWidth="1"/>
    <col min="7" max="7" width="13.7109375" customWidth="1"/>
    <col min="8" max="8" width="11.42578125" customWidth="1"/>
  </cols>
  <sheetData>
    <row r="1" spans="1:17" ht="15.75" thickBot="1" x14ac:dyDescent="0.3">
      <c r="A1" s="122" t="s">
        <v>43</v>
      </c>
      <c r="B1" s="123"/>
      <c r="C1" s="123"/>
      <c r="D1" s="123"/>
      <c r="E1" s="123"/>
      <c r="F1" s="38" t="s">
        <v>21</v>
      </c>
      <c r="G1" s="39">
        <v>44411</v>
      </c>
      <c r="H1" s="4"/>
    </row>
    <row r="2" spans="1:17" ht="98.25" customHeight="1" x14ac:dyDescent="0.25">
      <c r="A2" s="124" t="s">
        <v>82</v>
      </c>
      <c r="B2" s="124"/>
      <c r="C2" s="124"/>
      <c r="D2" s="124"/>
      <c r="E2" s="124"/>
      <c r="F2" s="124"/>
      <c r="G2" s="124"/>
      <c r="H2" s="124"/>
    </row>
    <row r="3" spans="1:17" x14ac:dyDescent="0.25">
      <c r="A3" s="45"/>
      <c r="B3" s="46"/>
      <c r="C3" s="46"/>
      <c r="D3" s="46"/>
      <c r="E3" s="46"/>
      <c r="F3" s="46"/>
      <c r="G3" s="46"/>
      <c r="H3" s="47"/>
    </row>
    <row r="4" spans="1:17" s="17" customFormat="1" ht="51" customHeight="1" thickBot="1" x14ac:dyDescent="0.3">
      <c r="A4" s="125" t="s">
        <v>83</v>
      </c>
      <c r="B4" s="126"/>
      <c r="C4" s="126"/>
      <c r="D4" s="126"/>
      <c r="E4" s="126"/>
      <c r="F4" s="126"/>
      <c r="G4" s="126"/>
      <c r="H4" s="127"/>
    </row>
    <row r="5" spans="1:17" s="17" customFormat="1" ht="31.5" thickBot="1" x14ac:dyDescent="0.3">
      <c r="A5" s="114" t="s">
        <v>57</v>
      </c>
      <c r="B5" s="115"/>
      <c r="C5" s="115"/>
      <c r="D5" s="115"/>
      <c r="E5" s="28">
        <v>148.44</v>
      </c>
      <c r="F5" s="40" t="s">
        <v>0</v>
      </c>
      <c r="G5" s="40" t="s">
        <v>24</v>
      </c>
      <c r="H5" s="6"/>
    </row>
    <row r="6" spans="1:17" s="17" customFormat="1" ht="28.5" customHeight="1" thickBot="1" x14ac:dyDescent="0.3">
      <c r="A6" s="114" t="s">
        <v>58</v>
      </c>
      <c r="B6" s="115"/>
      <c r="C6" s="115"/>
      <c r="D6" s="115"/>
      <c r="E6" s="29">
        <v>148.34</v>
      </c>
      <c r="F6" s="40" t="s">
        <v>0</v>
      </c>
      <c r="G6" s="40" t="s">
        <v>26</v>
      </c>
      <c r="H6" s="6"/>
      <c r="Q6" s="37"/>
    </row>
    <row r="7" spans="1:17" ht="15.75" thickBot="1" x14ac:dyDescent="0.3">
      <c r="A7" s="41"/>
      <c r="B7" s="9"/>
      <c r="C7" s="9"/>
      <c r="D7" s="9"/>
      <c r="E7" s="9"/>
      <c r="F7" s="42"/>
      <c r="G7" s="42"/>
      <c r="H7" s="43"/>
    </row>
    <row r="8" spans="1:17" ht="29.25" customHeight="1" thickBot="1" x14ac:dyDescent="0.3">
      <c r="A8" s="114" t="s">
        <v>71</v>
      </c>
      <c r="B8" s="115"/>
      <c r="C8" s="115"/>
      <c r="D8" s="115"/>
      <c r="E8" s="28">
        <f>E6-E5</f>
        <v>-9.9999999999994316E-2</v>
      </c>
      <c r="F8" s="40" t="s">
        <v>0</v>
      </c>
      <c r="G8" s="40" t="s">
        <v>47</v>
      </c>
      <c r="H8" s="43"/>
    </row>
    <row r="9" spans="1:17" ht="63.75" customHeight="1" x14ac:dyDescent="0.25">
      <c r="A9" s="128" t="s">
        <v>72</v>
      </c>
      <c r="B9" s="129"/>
      <c r="C9" s="129"/>
      <c r="D9" s="129"/>
      <c r="E9" s="129"/>
      <c r="F9" s="129"/>
      <c r="G9" s="129"/>
      <c r="H9" s="130"/>
    </row>
    <row r="10" spans="1:17" x14ac:dyDescent="0.25">
      <c r="A10" s="45"/>
      <c r="B10" s="46"/>
      <c r="C10" s="46"/>
      <c r="D10" s="46"/>
      <c r="E10" s="46"/>
      <c r="F10" s="46"/>
      <c r="G10" s="46"/>
      <c r="H10" s="47"/>
    </row>
    <row r="11" spans="1:17" s="17" customFormat="1" ht="69.75" customHeight="1" thickBot="1" x14ac:dyDescent="0.3">
      <c r="A11" s="125" t="s">
        <v>73</v>
      </c>
      <c r="B11" s="126"/>
      <c r="C11" s="126"/>
      <c r="D11" s="126"/>
      <c r="E11" s="126"/>
      <c r="F11" s="126"/>
      <c r="G11" s="126"/>
      <c r="H11" s="127"/>
    </row>
    <row r="12" spans="1:17" ht="31.5" thickBot="1" x14ac:dyDescent="0.3">
      <c r="A12" s="114" t="s">
        <v>74</v>
      </c>
      <c r="B12" s="115"/>
      <c r="C12" s="115"/>
      <c r="D12" s="115"/>
      <c r="E12" s="32">
        <v>0.62</v>
      </c>
      <c r="F12" s="40" t="s">
        <v>0</v>
      </c>
      <c r="G12" s="40" t="s">
        <v>51</v>
      </c>
      <c r="H12" s="43"/>
    </row>
    <row r="13" spans="1:17" ht="15.75" thickBot="1" x14ac:dyDescent="0.3">
      <c r="A13" s="41"/>
      <c r="B13" s="9"/>
      <c r="C13" s="9"/>
      <c r="D13" s="9"/>
      <c r="E13" s="9"/>
      <c r="F13" s="9"/>
      <c r="G13" s="9"/>
      <c r="H13" s="43"/>
    </row>
    <row r="14" spans="1:17" ht="49.5" customHeight="1" thickBot="1" x14ac:dyDescent="0.3">
      <c r="A14" s="114" t="s">
        <v>79</v>
      </c>
      <c r="B14" s="115"/>
      <c r="C14" s="115"/>
      <c r="D14" s="115"/>
      <c r="E14" s="31">
        <f>E8</f>
        <v>-9.9999999999994316E-2</v>
      </c>
      <c r="F14" s="40" t="s">
        <v>0</v>
      </c>
      <c r="G14" s="40" t="s">
        <v>47</v>
      </c>
      <c r="H14" s="43"/>
    </row>
    <row r="15" spans="1:17" ht="15.75" thickBot="1" x14ac:dyDescent="0.3">
      <c r="A15" s="41"/>
      <c r="B15" s="9"/>
      <c r="C15" s="9"/>
      <c r="D15" s="9"/>
      <c r="E15" s="9"/>
      <c r="F15" s="9"/>
      <c r="G15" s="9"/>
      <c r="H15" s="43"/>
    </row>
    <row r="16" spans="1:17" ht="42" customHeight="1" thickBot="1" x14ac:dyDescent="0.3">
      <c r="A16" s="131" t="s">
        <v>77</v>
      </c>
      <c r="B16" s="132"/>
      <c r="C16" s="132"/>
      <c r="D16" s="132"/>
      <c r="E16" s="30">
        <v>-0.25</v>
      </c>
      <c r="F16" s="40" t="s">
        <v>0</v>
      </c>
      <c r="G16" s="40" t="s">
        <v>33</v>
      </c>
      <c r="H16" s="43"/>
    </row>
    <row r="17" spans="1:8" ht="15.75" thickBot="1" x14ac:dyDescent="0.3">
      <c r="A17" s="41"/>
      <c r="B17" s="9"/>
      <c r="C17" s="9"/>
      <c r="D17" s="9"/>
      <c r="E17" s="9"/>
      <c r="F17" s="9"/>
      <c r="G17" s="9"/>
      <c r="H17" s="43"/>
    </row>
    <row r="18" spans="1:8" ht="69.75" customHeight="1" thickBot="1" x14ac:dyDescent="0.3">
      <c r="A18" s="114" t="s">
        <v>78</v>
      </c>
      <c r="B18" s="115"/>
      <c r="C18" s="115"/>
      <c r="D18" s="115"/>
      <c r="E18" s="31">
        <f>E14+E16</f>
        <v>-0.34999999999999432</v>
      </c>
      <c r="F18" s="40" t="s">
        <v>0</v>
      </c>
      <c r="G18" s="40" t="s">
        <v>52</v>
      </c>
      <c r="H18" s="43"/>
    </row>
    <row r="19" spans="1:8" x14ac:dyDescent="0.25">
      <c r="A19" s="41"/>
      <c r="B19" s="9"/>
      <c r="C19" s="9"/>
      <c r="D19" s="9"/>
      <c r="E19" s="9"/>
      <c r="F19" s="9"/>
      <c r="G19" s="9"/>
      <c r="H19" s="43"/>
    </row>
    <row r="20" spans="1:8" ht="63.75" customHeight="1" x14ac:dyDescent="0.25">
      <c r="A20" s="125" t="s">
        <v>56</v>
      </c>
      <c r="B20" s="126"/>
      <c r="C20" s="126"/>
      <c r="D20" s="126"/>
      <c r="E20" s="126"/>
      <c r="F20" s="126"/>
      <c r="G20" s="126"/>
      <c r="H20" s="127"/>
    </row>
    <row r="21" spans="1:8" ht="15.75" thickBot="1" x14ac:dyDescent="0.3">
      <c r="A21" s="41"/>
      <c r="B21" s="9"/>
      <c r="C21" s="9"/>
      <c r="D21" s="9"/>
      <c r="E21" s="9"/>
      <c r="F21" s="9"/>
      <c r="G21" s="9"/>
      <c r="H21" s="43"/>
    </row>
    <row r="22" spans="1:8" ht="26.25" customHeight="1" thickBot="1" x14ac:dyDescent="0.3">
      <c r="A22" s="114" t="s">
        <v>80</v>
      </c>
      <c r="B22" s="115"/>
      <c r="C22" s="115"/>
      <c r="D22" s="115"/>
      <c r="E22" s="30">
        <v>-0.44</v>
      </c>
      <c r="F22" s="40" t="s">
        <v>0</v>
      </c>
      <c r="G22" s="85">
        <v>45612</v>
      </c>
      <c r="H22" s="86" t="s">
        <v>85</v>
      </c>
    </row>
    <row r="23" spans="1:8" ht="15.75" thickBot="1" x14ac:dyDescent="0.3">
      <c r="A23" s="41"/>
      <c r="B23" s="9"/>
      <c r="C23" s="9"/>
      <c r="D23" s="9"/>
      <c r="E23" s="9"/>
      <c r="F23" s="9"/>
      <c r="G23" s="9"/>
      <c r="H23" s="43"/>
    </row>
    <row r="24" spans="1:8" ht="15.75" thickBot="1" x14ac:dyDescent="0.3">
      <c r="A24" s="120" t="s">
        <v>75</v>
      </c>
      <c r="B24" s="121"/>
      <c r="C24" s="121"/>
      <c r="D24" s="121"/>
      <c r="E24" s="31">
        <f>E12+E14-(E22)</f>
        <v>0.96000000000000574</v>
      </c>
      <c r="F24" s="83" t="s">
        <v>0</v>
      </c>
      <c r="G24" s="83"/>
      <c r="H24" s="44"/>
    </row>
  </sheetData>
  <mergeCells count="15">
    <mergeCell ref="A22:D22"/>
    <mergeCell ref="A24:D24"/>
    <mergeCell ref="A1:E1"/>
    <mergeCell ref="A2:H2"/>
    <mergeCell ref="A4:H4"/>
    <mergeCell ref="A5:D5"/>
    <mergeCell ref="A6:D6"/>
    <mergeCell ref="A18:D18"/>
    <mergeCell ref="A20:H20"/>
    <mergeCell ref="A8:D8"/>
    <mergeCell ref="A9:H9"/>
    <mergeCell ref="A11:H11"/>
    <mergeCell ref="A12:D12"/>
    <mergeCell ref="A14:D14"/>
    <mergeCell ref="A16:D16"/>
  </mergeCells>
  <pageMargins left="0.7" right="0.7" top="0.75" bottom="0.75" header="0.3" footer="0.3"/>
  <pageSetup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workbookViewId="0">
      <selection activeCell="E5" sqref="E5"/>
    </sheetView>
  </sheetViews>
  <sheetFormatPr defaultRowHeight="15" x14ac:dyDescent="0.25"/>
  <cols>
    <col min="1" max="1" width="38.28515625" customWidth="1"/>
    <col min="2" max="3" width="9.42578125" customWidth="1"/>
    <col min="4" max="4" width="13.85546875" customWidth="1"/>
    <col min="5" max="5" width="12.28515625" customWidth="1"/>
    <col min="6" max="6" width="29" customWidth="1"/>
    <col min="8" max="8" width="15.140625" customWidth="1"/>
  </cols>
  <sheetData>
    <row r="1" spans="1:8" x14ac:dyDescent="0.25">
      <c r="A1" s="134" t="s">
        <v>31</v>
      </c>
      <c r="B1" s="135"/>
      <c r="C1" s="135"/>
      <c r="D1" s="135"/>
      <c r="E1" t="s">
        <v>21</v>
      </c>
      <c r="F1" s="27">
        <v>44411</v>
      </c>
    </row>
    <row r="2" spans="1:8" ht="64.5" customHeight="1" thickBot="1" x14ac:dyDescent="0.3">
      <c r="A2" s="95" t="s">
        <v>46</v>
      </c>
      <c r="B2" s="95"/>
      <c r="C2" s="95"/>
      <c r="D2" s="95"/>
      <c r="E2" s="95"/>
      <c r="F2" s="95"/>
    </row>
    <row r="3" spans="1:8" ht="78" customHeight="1" thickBot="1" x14ac:dyDescent="0.4">
      <c r="B3" s="48" t="s">
        <v>63</v>
      </c>
      <c r="C3" s="49" t="s">
        <v>62</v>
      </c>
      <c r="D3" s="49" t="s">
        <v>64</v>
      </c>
      <c r="E3" s="50" t="s">
        <v>65</v>
      </c>
      <c r="F3" s="146" t="s">
        <v>2</v>
      </c>
      <c r="G3" s="147"/>
      <c r="H3" s="148"/>
    </row>
    <row r="4" spans="1:8" x14ac:dyDescent="0.25">
      <c r="B4" s="51">
        <f>C4*25.4</f>
        <v>1.9049999999999998</v>
      </c>
      <c r="C4" s="52" t="s">
        <v>5</v>
      </c>
      <c r="D4" s="53">
        <f>E4*25.4</f>
        <v>5.7149999999999999</v>
      </c>
      <c r="E4" s="54">
        <v>0.22500000000000001</v>
      </c>
      <c r="F4" s="136" t="s">
        <v>9</v>
      </c>
      <c r="G4" s="137"/>
      <c r="H4" s="138"/>
    </row>
    <row r="5" spans="1:8" ht="15.75" thickBot="1" x14ac:dyDescent="0.3">
      <c r="B5" s="55">
        <f t="shared" ref="B5:D11" si="0">C5*25.4</f>
        <v>1.27</v>
      </c>
      <c r="C5" s="56" t="s">
        <v>4</v>
      </c>
      <c r="D5" s="57">
        <f t="shared" si="0"/>
        <v>5.08</v>
      </c>
      <c r="E5" s="58">
        <v>0.2</v>
      </c>
      <c r="F5" s="139"/>
      <c r="G5" s="140"/>
      <c r="H5" s="141"/>
    </row>
    <row r="6" spans="1:8" ht="15.75" thickBot="1" x14ac:dyDescent="0.3">
      <c r="B6" s="59">
        <f t="shared" si="0"/>
        <v>1.2445999999999999</v>
      </c>
      <c r="C6" s="60" t="s">
        <v>8</v>
      </c>
      <c r="D6" s="61">
        <f t="shared" si="0"/>
        <v>5.0545999999999998</v>
      </c>
      <c r="E6" s="62">
        <f>E7+0.049</f>
        <v>0.19900000000000001</v>
      </c>
      <c r="F6" s="142" t="s">
        <v>3</v>
      </c>
      <c r="G6" s="143"/>
      <c r="H6" s="144"/>
    </row>
    <row r="7" spans="1:8" ht="15.75" thickBot="1" x14ac:dyDescent="0.3">
      <c r="A7" s="8" t="s">
        <v>61</v>
      </c>
      <c r="B7" s="63">
        <f t="shared" si="0"/>
        <v>0</v>
      </c>
      <c r="C7" s="64">
        <v>0</v>
      </c>
      <c r="D7" s="65">
        <f t="shared" si="0"/>
        <v>3.8099999999999996</v>
      </c>
      <c r="E7" s="66">
        <v>0.15</v>
      </c>
      <c r="F7" s="139"/>
      <c r="G7" s="140"/>
      <c r="H7" s="141"/>
    </row>
    <row r="8" spans="1:8" x14ac:dyDescent="0.25">
      <c r="A8" s="36"/>
      <c r="B8" s="67">
        <f t="shared" si="0"/>
        <v>-2.5399999999999999E-2</v>
      </c>
      <c r="C8" s="68" t="s">
        <v>66</v>
      </c>
      <c r="D8" s="69">
        <f t="shared" si="0"/>
        <v>3.7845999999999997</v>
      </c>
      <c r="E8" s="70">
        <f>E7-0.001</f>
        <v>0.14899999999999999</v>
      </c>
      <c r="F8" s="145" t="s">
        <v>10</v>
      </c>
      <c r="G8" s="143"/>
      <c r="H8" s="144"/>
    </row>
    <row r="9" spans="1:8" ht="15.75" thickBot="1" x14ac:dyDescent="0.3">
      <c r="B9" s="55">
        <f t="shared" si="0"/>
        <v>-1.2445999999999999</v>
      </c>
      <c r="C9" s="56" t="s">
        <v>11</v>
      </c>
      <c r="D9" s="57">
        <f t="shared" si="0"/>
        <v>2.5653999999999995</v>
      </c>
      <c r="E9" s="58">
        <f>E7-0.049</f>
        <v>0.10099999999999999</v>
      </c>
      <c r="F9" s="139"/>
      <c r="G9" s="140"/>
      <c r="H9" s="141"/>
    </row>
    <row r="10" spans="1:8" x14ac:dyDescent="0.25">
      <c r="B10" s="67">
        <f t="shared" si="0"/>
        <v>-1.27</v>
      </c>
      <c r="C10" s="68" t="s">
        <v>6</v>
      </c>
      <c r="D10" s="69">
        <f t="shared" si="0"/>
        <v>2.5399999999999996</v>
      </c>
      <c r="E10" s="70">
        <f>E7-0.05</f>
        <v>9.9999999999999992E-2</v>
      </c>
      <c r="F10" s="145" t="s">
        <v>12</v>
      </c>
      <c r="G10" s="143"/>
      <c r="H10" s="144"/>
    </row>
    <row r="11" spans="1:8" ht="15.75" thickBot="1" x14ac:dyDescent="0.3">
      <c r="B11" s="55">
        <f t="shared" si="0"/>
        <v>-1.778</v>
      </c>
      <c r="C11" s="56" t="s">
        <v>7</v>
      </c>
      <c r="D11" s="57">
        <f t="shared" si="0"/>
        <v>2.0319999999999996</v>
      </c>
      <c r="E11" s="58">
        <f>E7-0.07</f>
        <v>7.9999999999999988E-2</v>
      </c>
      <c r="F11" s="139"/>
      <c r="G11" s="140"/>
      <c r="H11" s="141"/>
    </row>
    <row r="12" spans="1:8" x14ac:dyDescent="0.25">
      <c r="B12" s="8"/>
      <c r="C12" s="8"/>
    </row>
    <row r="13" spans="1:8" x14ac:dyDescent="0.25">
      <c r="B13" s="8"/>
      <c r="C13" s="8"/>
    </row>
    <row r="14" spans="1:8" ht="15.75" thickBot="1" x14ac:dyDescent="0.3">
      <c r="B14" s="8"/>
      <c r="C14" s="8"/>
    </row>
    <row r="15" spans="1:8" ht="15.75" thickBot="1" x14ac:dyDescent="0.3">
      <c r="A15" s="8" t="s">
        <v>60</v>
      </c>
      <c r="B15" s="34">
        <f>ShimSizingCalculator!E7</f>
        <v>2.54</v>
      </c>
      <c r="C15" t="s">
        <v>0</v>
      </c>
      <c r="E15" s="16"/>
    </row>
    <row r="16" spans="1:8" ht="15.75" thickBot="1" x14ac:dyDescent="0.3">
      <c r="A16" s="8" t="s">
        <v>53</v>
      </c>
      <c r="B16" s="35">
        <f>ShimSizingCalculator!J10</f>
        <v>2.6924000000000001</v>
      </c>
      <c r="C16" t="s">
        <v>0</v>
      </c>
      <c r="D16" s="133" t="s">
        <v>69</v>
      </c>
      <c r="E16" s="133"/>
      <c r="F16" s="133"/>
      <c r="G16" s="133"/>
      <c r="H16" s="133"/>
    </row>
    <row r="17" spans="1:8" ht="15.75" thickBot="1" x14ac:dyDescent="0.3">
      <c r="A17" s="8" t="s">
        <v>54</v>
      </c>
      <c r="B17" s="35">
        <f>B16-B15</f>
        <v>0.15240000000000009</v>
      </c>
      <c r="C17" t="s">
        <v>0</v>
      </c>
      <c r="D17" t="s">
        <v>55</v>
      </c>
      <c r="E17" s="16"/>
    </row>
    <row r="18" spans="1:8" ht="15.75" thickBot="1" x14ac:dyDescent="0.3">
      <c r="A18" s="8"/>
      <c r="E18" s="16"/>
    </row>
    <row r="19" spans="1:8" ht="15.75" thickBot="1" x14ac:dyDescent="0.3">
      <c r="A19" s="8" t="s">
        <v>59</v>
      </c>
      <c r="B19" s="34">
        <f>ShimSizingCalculator!E25</f>
        <v>1.27</v>
      </c>
      <c r="C19" t="s">
        <v>0</v>
      </c>
      <c r="E19" s="16"/>
    </row>
    <row r="20" spans="1:8" ht="15.75" thickBot="1" x14ac:dyDescent="0.3">
      <c r="A20" s="8" t="s">
        <v>53</v>
      </c>
      <c r="B20" s="34">
        <f>ShimSizingCalculator!J27</f>
        <v>1.397</v>
      </c>
      <c r="C20" t="s">
        <v>0</v>
      </c>
      <c r="D20" s="133" t="s">
        <v>70</v>
      </c>
      <c r="E20" s="133"/>
      <c r="F20" s="133"/>
      <c r="G20" s="133"/>
      <c r="H20" s="133"/>
    </row>
    <row r="21" spans="1:8" ht="15.75" thickBot="1" x14ac:dyDescent="0.3">
      <c r="A21" s="8" t="s">
        <v>54</v>
      </c>
      <c r="B21" s="35">
        <f>B20-B19</f>
        <v>0.127</v>
      </c>
      <c r="C21" t="s">
        <v>0</v>
      </c>
      <c r="D21" t="s">
        <v>55</v>
      </c>
      <c r="E21" s="16"/>
    </row>
    <row r="22" spans="1:8" ht="15.75" thickBot="1" x14ac:dyDescent="0.3">
      <c r="A22" s="8"/>
      <c r="E22" s="16"/>
    </row>
    <row r="23" spans="1:8" ht="21" customHeight="1" thickBot="1" x14ac:dyDescent="0.3">
      <c r="A23" s="22" t="s">
        <v>68</v>
      </c>
      <c r="B23" s="35">
        <f>B17+B21</f>
        <v>0.27940000000000009</v>
      </c>
      <c r="C23" t="s">
        <v>0</v>
      </c>
      <c r="D23" s="133" t="s">
        <v>67</v>
      </c>
      <c r="E23" s="133"/>
      <c r="F23" s="133"/>
      <c r="G23" s="133"/>
      <c r="H23" s="133"/>
    </row>
  </sheetData>
  <mergeCells count="10">
    <mergeCell ref="D23:H23"/>
    <mergeCell ref="D20:H20"/>
    <mergeCell ref="D16:H16"/>
    <mergeCell ref="A1:D1"/>
    <mergeCell ref="A2:F2"/>
    <mergeCell ref="F4:H5"/>
    <mergeCell ref="F6:H7"/>
    <mergeCell ref="F8:H9"/>
    <mergeCell ref="F10:H11"/>
    <mergeCell ref="F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ShimSizingCalculator</vt:lpstr>
      <vt:lpstr>ChassisShimSpacingWorksht-CAM#1</vt:lpstr>
      <vt:lpstr>ConeShimSpacingWorksht-CAM#1</vt:lpstr>
      <vt:lpstr>RearSpacerSelectionCalculator</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Paul Roberts</cp:lastModifiedBy>
  <cp:lastPrinted>2021-08-10T22:08:21Z</cp:lastPrinted>
  <dcterms:created xsi:type="dcterms:W3CDTF">2019-03-13T19:04:03Z</dcterms:created>
  <dcterms:modified xsi:type="dcterms:W3CDTF">2024-11-18T22:57:41Z</dcterms:modified>
</cp:coreProperties>
</file>