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902010_MesoPelagic_LRAUV\Project Drawings\Fatigue\Meso7x21\"/>
    </mc:Choice>
  </mc:AlternateContent>
  <xr:revisionPtr revIDLastSave="0" documentId="13_ncr:1_{C2A4BD59-A52E-473B-B713-30A1FAD47D64}" xr6:coauthVersionLast="47" xr6:coauthVersionMax="47" xr10:uidLastSave="{00000000-0000-0000-0000-000000000000}"/>
  <bookViews>
    <workbookView xWindow="390" yWindow="390" windowWidth="32115" windowHeight="20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0" i="1" l="1"/>
  <c r="AD20" i="1"/>
  <c r="AE20" i="1"/>
  <c r="AB20" i="1"/>
  <c r="AA20" i="1"/>
  <c r="V20" i="1"/>
  <c r="P20" i="1"/>
  <c r="AB15" i="1"/>
  <c r="AD15" i="1" s="1"/>
  <c r="AA15" i="1"/>
  <c r="V15" i="1"/>
  <c r="P15" i="1"/>
  <c r="AB12" i="1"/>
  <c r="AA12" i="1"/>
  <c r="V12" i="1"/>
  <c r="P12" i="1"/>
  <c r="AB9" i="1"/>
  <c r="AA9" i="1"/>
  <c r="V9" i="1"/>
  <c r="P9" i="1"/>
  <c r="AC15" i="1" l="1"/>
  <c r="AC12" i="1"/>
  <c r="AE15" i="1"/>
  <c r="AD12" i="1"/>
  <c r="AE12" i="1" s="1"/>
  <c r="AD9" i="1"/>
  <c r="AC9" i="1"/>
  <c r="AE9" i="1" s="1"/>
  <c r="L1" i="1" l="1"/>
</calcChain>
</file>

<file path=xl/sharedStrings.xml><?xml version="1.0" encoding="utf-8"?>
<sst xmlns="http://schemas.openxmlformats.org/spreadsheetml/2006/main" count="48" uniqueCount="43">
  <si>
    <t>Ring Stiffened PV comparison Table</t>
  </si>
  <si>
    <t>Clear I.D.</t>
  </si>
  <si>
    <t>I.D. shell</t>
  </si>
  <si>
    <t>O.D SHELL</t>
  </si>
  <si>
    <t>No. of Frames (N)</t>
  </si>
  <si>
    <t>Frame Spacing (L.f)</t>
  </si>
  <si>
    <t>b.0</t>
  </si>
  <si>
    <t>h.0</t>
  </si>
  <si>
    <t>b.2</t>
  </si>
  <si>
    <t>h.2</t>
  </si>
  <si>
    <t>Axisymmetric Yield Stress</t>
  </si>
  <si>
    <t>Asymmetric (Lobar) Buckling [Shell Instability] P.crit</t>
  </si>
  <si>
    <t>Design Depth (m) =</t>
  </si>
  <si>
    <t xml:space="preserve">q (psi) = </t>
  </si>
  <si>
    <t>Stress @ Frame</t>
  </si>
  <si>
    <t>Frame Tripping (stress) compare to Stress @ Frame</t>
  </si>
  <si>
    <t>Shell Length (L.b)</t>
  </si>
  <si>
    <t>Wet Wt. @ Depth</t>
  </si>
  <si>
    <t>Shell Wall Thickness</t>
  </si>
  <si>
    <t>Margin of Safety for Buckling</t>
  </si>
  <si>
    <t>Wet Wt. of Case</t>
  </si>
  <si>
    <t>Ext. Vol. of Case (in^3)</t>
  </si>
  <si>
    <t>Radial Disp. Shell @ Mid-Bay (in.)</t>
  </si>
  <si>
    <t>Radial Disp. Shell @ Frame(in.)</t>
  </si>
  <si>
    <t>General Instability P.crit (K1)</t>
  </si>
  <si>
    <t>Axial Disp.Shell (in./in.)</t>
  </si>
  <si>
    <t>Delta Radius Change  EXTERNAL (in)</t>
  </si>
  <si>
    <t>Difference</t>
  </si>
  <si>
    <t>Max. Stress (Hoop Str)</t>
  </si>
  <si>
    <t>b.1 (web)</t>
  </si>
  <si>
    <t>h.1 (web)</t>
  </si>
  <si>
    <t>Dry Wt. of Case (lbf.)</t>
  </si>
  <si>
    <t>SW-density=</t>
  </si>
  <si>
    <t>.03706 lbf/in^3</t>
  </si>
  <si>
    <t>SW-density_DEEP=</t>
  </si>
  <si>
    <t>.03706+(1500*1.45876*.03706)/325,000 = .037143</t>
  </si>
  <si>
    <t>thick</t>
  </si>
  <si>
    <t>Margin of Safety over 1.375</t>
  </si>
  <si>
    <t>Margin of Safety for Buckling over 2</t>
  </si>
  <si>
    <t>SF =</t>
  </si>
  <si>
    <t>LM Graphite_Epoxy Fiber Tube 1500m (36L@+/-55)</t>
  </si>
  <si>
    <t>LM Graphite_Epoxy Fiber Tube 1500m (32L@+/-55)</t>
  </si>
  <si>
    <t>LM Graphite_Epoxy Fiber Tube 1500m (40L@+/-55)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</si>
</sst>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textRotation="75"/>
    </xf>
    <xf numFmtId="49" fontId="0" fillId="0" borderId="0" xfId="0" applyNumberFormat="1" applyAlignment="1">
      <alignment textRotation="75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textRotation="75"/>
    </xf>
    <xf numFmtId="49" fontId="0" fillId="2" borderId="0" xfId="0" applyNumberFormat="1" applyFill="1" applyAlignment="1">
      <alignment textRotation="75" wrapText="1"/>
    </xf>
    <xf numFmtId="167" fontId="0" fillId="0" borderId="0" xfId="0" applyNumberFormat="1"/>
    <xf numFmtId="168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0"/>
  <sheetViews>
    <sheetView tabSelected="1" topLeftCell="A2" zoomScale="90" zoomScaleNormal="90" zoomScalePageLayoutView="50" workbookViewId="0">
      <pane ySplit="4395" topLeftCell="A7" activePane="bottomLeft"/>
      <selection activeCell="A5" sqref="A5:XFD5"/>
      <selection pane="bottomLeft" activeCell="AD26" sqref="AD26"/>
    </sheetView>
  </sheetViews>
  <sheetFormatPr defaultRowHeight="15" x14ac:dyDescent="0.25"/>
  <cols>
    <col min="1" max="1" width="9" customWidth="1"/>
    <col min="2" max="2" width="7.140625" customWidth="1"/>
    <col min="3" max="4" width="7.7109375" customWidth="1"/>
    <col min="5" max="5" width="9" customWidth="1"/>
    <col min="6" max="7" width="7.42578125" customWidth="1"/>
    <col min="8" max="8" width="7.28515625" customWidth="1"/>
    <col min="9" max="9" width="6.5703125" customWidth="1"/>
    <col min="10" max="10" width="7.42578125" customWidth="1"/>
    <col min="11" max="11" width="7.28515625" customWidth="1"/>
    <col min="12" max="12" width="6.42578125" customWidth="1"/>
    <col min="15" max="15" width="11.85546875" customWidth="1"/>
    <col min="16" max="16" width="11.42578125" customWidth="1"/>
    <col min="17" max="17" width="11" customWidth="1"/>
    <col min="18" max="18" width="7.5703125" customWidth="1"/>
    <col min="19" max="20" width="7.42578125" customWidth="1"/>
    <col min="26" max="26" width="2.5703125" customWidth="1"/>
    <col min="34" max="34" width="17.7109375" customWidth="1"/>
  </cols>
  <sheetData>
    <row r="1" spans="1:38" ht="25.9" customHeight="1" x14ac:dyDescent="0.25">
      <c r="A1" t="s">
        <v>0</v>
      </c>
      <c r="G1" t="s">
        <v>12</v>
      </c>
      <c r="I1" s="10">
        <v>1500</v>
      </c>
      <c r="K1" t="s">
        <v>13</v>
      </c>
      <c r="L1" s="2">
        <f>$I$1*1.45876</f>
        <v>2188.14</v>
      </c>
      <c r="O1" t="s">
        <v>32</v>
      </c>
      <c r="P1" t="s">
        <v>33</v>
      </c>
      <c r="S1" t="s">
        <v>34</v>
      </c>
      <c r="V1" t="s">
        <v>35</v>
      </c>
    </row>
    <row r="2" spans="1:38" ht="19.899999999999999" customHeight="1" x14ac:dyDescent="0.25">
      <c r="M2" s="8"/>
      <c r="N2" s="8"/>
      <c r="O2" s="8"/>
      <c r="P2" s="9" t="s">
        <v>10</v>
      </c>
      <c r="Q2" s="8"/>
      <c r="R2" s="8"/>
      <c r="S2" s="8"/>
      <c r="T2" s="8"/>
    </row>
    <row r="3" spans="1:38" s="3" customFormat="1" ht="180.75" customHeight="1" x14ac:dyDescent="0.25">
      <c r="A3" s="11" t="s">
        <v>1</v>
      </c>
      <c r="B3" s="11" t="s">
        <v>16</v>
      </c>
      <c r="C3" s="11" t="s">
        <v>2</v>
      </c>
      <c r="D3" s="11" t="s">
        <v>18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29</v>
      </c>
      <c r="K3" s="11" t="s">
        <v>30</v>
      </c>
      <c r="L3" s="11" t="s">
        <v>8</v>
      </c>
      <c r="M3" s="11" t="s">
        <v>9</v>
      </c>
      <c r="N3" s="11" t="s">
        <v>25</v>
      </c>
      <c r="O3" s="11" t="s">
        <v>26</v>
      </c>
      <c r="P3" s="3" t="s">
        <v>22</v>
      </c>
      <c r="Q3" s="11" t="s">
        <v>23</v>
      </c>
      <c r="R3" s="11" t="s">
        <v>14</v>
      </c>
      <c r="S3" s="11" t="s">
        <v>28</v>
      </c>
      <c r="T3" s="11" t="s">
        <v>37</v>
      </c>
      <c r="U3" s="12" t="s">
        <v>11</v>
      </c>
      <c r="V3" s="4" t="s">
        <v>38</v>
      </c>
      <c r="W3" s="12" t="s">
        <v>24</v>
      </c>
      <c r="X3" s="12" t="s">
        <v>19</v>
      </c>
      <c r="Y3" s="12" t="s">
        <v>15</v>
      </c>
      <c r="AA3" s="3" t="s">
        <v>21</v>
      </c>
      <c r="AB3" s="11" t="s">
        <v>31</v>
      </c>
      <c r="AC3" s="3" t="s">
        <v>20</v>
      </c>
      <c r="AD3" s="3" t="s">
        <v>17</v>
      </c>
      <c r="AE3" s="3" t="s">
        <v>27</v>
      </c>
    </row>
    <row r="5" spans="1:38" x14ac:dyDescent="0.25">
      <c r="A5" s="5"/>
      <c r="C5" s="5"/>
      <c r="D5" s="5"/>
      <c r="E5" s="5"/>
      <c r="F5" s="2"/>
      <c r="G5" s="2"/>
      <c r="I5" s="2"/>
      <c r="J5" s="5"/>
      <c r="K5" s="5"/>
      <c r="L5" s="5"/>
      <c r="M5" s="5"/>
      <c r="P5" s="7"/>
      <c r="Q5" s="7"/>
      <c r="R5" s="2"/>
      <c r="T5" s="10" t="s">
        <v>39</v>
      </c>
      <c r="V5" s="17" t="s">
        <v>39</v>
      </c>
      <c r="AA5" s="2"/>
      <c r="AC5" s="1"/>
      <c r="AE5" s="6"/>
      <c r="AJ5" s="6"/>
    </row>
    <row r="6" spans="1:38" x14ac:dyDescent="0.25">
      <c r="A6" s="5"/>
      <c r="C6" s="5"/>
      <c r="D6" s="5"/>
      <c r="G6" s="2"/>
      <c r="J6" s="5"/>
      <c r="K6" s="5"/>
      <c r="L6" s="5"/>
      <c r="P6" s="7"/>
      <c r="Q6" s="7"/>
      <c r="AC6" s="1"/>
      <c r="AI6" s="5"/>
      <c r="AJ6" s="6"/>
      <c r="AK6" s="6"/>
      <c r="AL6" s="2"/>
    </row>
    <row r="7" spans="1:38" x14ac:dyDescent="0.25">
      <c r="C7" s="5"/>
      <c r="D7" s="5"/>
      <c r="G7" s="2"/>
      <c r="J7" s="5"/>
      <c r="K7" s="5"/>
      <c r="L7" s="5"/>
      <c r="N7" s="14"/>
      <c r="P7" s="7"/>
      <c r="Q7" s="7"/>
      <c r="U7" s="15"/>
      <c r="V7" s="16"/>
      <c r="AA7" s="2"/>
      <c r="AB7" s="1"/>
      <c r="AC7" s="6"/>
      <c r="AD7" s="6"/>
      <c r="AE7" s="6"/>
      <c r="AI7" s="5"/>
      <c r="AJ7" s="6"/>
      <c r="AK7" s="6"/>
      <c r="AL7" s="2"/>
    </row>
    <row r="8" spans="1:38" x14ac:dyDescent="0.25">
      <c r="A8" t="s">
        <v>41</v>
      </c>
      <c r="C8" s="5"/>
      <c r="D8" s="7"/>
      <c r="G8" s="2"/>
      <c r="J8" s="5"/>
      <c r="K8" s="5"/>
      <c r="L8" s="5"/>
      <c r="N8" s="14"/>
      <c r="P8" s="7"/>
      <c r="Q8" s="7"/>
      <c r="U8" s="15"/>
      <c r="V8" s="16"/>
      <c r="AA8" s="2"/>
      <c r="AB8" s="1"/>
      <c r="AC8" s="6"/>
      <c r="AD8" s="6"/>
      <c r="AE8" s="6"/>
      <c r="AI8" s="5"/>
      <c r="AJ8" s="6"/>
      <c r="AK8" s="6"/>
      <c r="AL8" s="2"/>
    </row>
    <row r="9" spans="1:38" x14ac:dyDescent="0.25">
      <c r="A9">
        <v>7</v>
      </c>
      <c r="B9">
        <v>21</v>
      </c>
      <c r="C9" s="5">
        <v>7</v>
      </c>
      <c r="D9" s="7">
        <v>0.38400000000000001</v>
      </c>
      <c r="E9">
        <v>7.7679999999999998</v>
      </c>
      <c r="G9" s="2"/>
      <c r="J9" s="5"/>
      <c r="K9" s="5"/>
      <c r="L9" s="5"/>
      <c r="M9" t="s">
        <v>36</v>
      </c>
      <c r="N9" s="13">
        <v>2.4345999999999999E-3</v>
      </c>
      <c r="O9">
        <v>2.8410000000000001E-2</v>
      </c>
      <c r="P9" s="7">
        <f t="shared" ref="P9" si="0">E9/2-O9</f>
        <v>3.8555899999999999</v>
      </c>
      <c r="Q9" s="7"/>
      <c r="S9">
        <v>29422.7</v>
      </c>
      <c r="T9">
        <v>1.18</v>
      </c>
      <c r="U9" s="15">
        <v>3676</v>
      </c>
      <c r="V9" s="16">
        <f t="shared" ref="V9:V20" si="1">U9/2188</f>
        <v>1.6800731261425961</v>
      </c>
      <c r="AA9" s="2">
        <f t="shared" ref="AA9:AA20" si="2">(PI()/4)*E9^2*B9</f>
        <v>995.23951265869334</v>
      </c>
      <c r="AB9" s="1">
        <f>0.5077*B9</f>
        <v>10.661700000000002</v>
      </c>
      <c r="AC9" s="6">
        <f t="shared" ref="AC9" si="3">AB9-AA9*0.03706</f>
        <v>-26.221876339131171</v>
      </c>
      <c r="AD9" s="6">
        <f t="shared" ref="AD9" si="4">AB9-(((PI()/4)*(2*P9)^2*(B9-(N9*B9)))*0.037143)</f>
        <v>-25.676985528216989</v>
      </c>
      <c r="AE9" s="6">
        <f t="shared" ref="AE9" si="5">AC9-AD9</f>
        <v>-0.54489081091418257</v>
      </c>
      <c r="AI9" s="5"/>
      <c r="AJ9" s="6"/>
      <c r="AK9" s="6"/>
      <c r="AL9" s="2"/>
    </row>
    <row r="10" spans="1:38" x14ac:dyDescent="0.25">
      <c r="A10" s="5"/>
      <c r="C10" s="5"/>
      <c r="D10" s="5"/>
      <c r="E10" s="5"/>
      <c r="P10" s="7"/>
      <c r="V10" s="16"/>
      <c r="AA10" s="2"/>
      <c r="AB10" s="1"/>
      <c r="AC10" s="6"/>
      <c r="AD10" s="6"/>
      <c r="AE10" s="6"/>
    </row>
    <row r="11" spans="1:38" x14ac:dyDescent="0.25">
      <c r="A11" s="5" t="s">
        <v>40</v>
      </c>
      <c r="C11" s="5"/>
      <c r="D11" s="5"/>
      <c r="E11" s="5"/>
      <c r="P11" s="7"/>
      <c r="V11" s="16"/>
      <c r="AA11" s="2"/>
      <c r="AB11" s="1"/>
      <c r="AC11" s="6"/>
      <c r="AD11" s="6"/>
      <c r="AE11" s="6"/>
    </row>
    <row r="12" spans="1:38" x14ac:dyDescent="0.25">
      <c r="A12">
        <v>7</v>
      </c>
      <c r="B12">
        <v>21</v>
      </c>
      <c r="C12">
        <v>7</v>
      </c>
      <c r="D12">
        <v>0.432</v>
      </c>
      <c r="E12">
        <v>7.8639999999999999</v>
      </c>
      <c r="M12" t="s">
        <v>36</v>
      </c>
      <c r="N12">
        <v>2.222E-3</v>
      </c>
      <c r="O12">
        <v>2.5633E-2</v>
      </c>
      <c r="P12" s="7">
        <f t="shared" ref="P12:P20" si="6">E12/2-O12</f>
        <v>3.9063669999999999</v>
      </c>
      <c r="S12">
        <v>27175</v>
      </c>
      <c r="T12">
        <v>1.32</v>
      </c>
      <c r="U12" s="15">
        <v>5087</v>
      </c>
      <c r="V12" s="16">
        <f t="shared" si="1"/>
        <v>2.3249542961608776</v>
      </c>
      <c r="AA12" s="2">
        <f t="shared" si="2"/>
        <v>1019.9906383445948</v>
      </c>
      <c r="AB12" s="1">
        <f>0.575*B12</f>
        <v>12.074999999999999</v>
      </c>
      <c r="AC12" s="6">
        <f t="shared" ref="AC12" si="7">AB12-AA12*0.03706</f>
        <v>-25.725853057050688</v>
      </c>
      <c r="AD12" s="6">
        <f t="shared" ref="AD12" si="8">AB12-(((PI()/4)*(2*P12)^2*(B12-(N12*B12)))*0.037143)</f>
        <v>-25.235077801405641</v>
      </c>
      <c r="AE12" s="6">
        <f t="shared" ref="AE12" si="9">AC12-AD12</f>
        <v>-0.49077525564504754</v>
      </c>
    </row>
    <row r="13" spans="1:38" x14ac:dyDescent="0.25">
      <c r="D13" s="5"/>
      <c r="P13" s="7"/>
      <c r="V13" s="16"/>
      <c r="AA13" s="2"/>
      <c r="AB13" s="1"/>
      <c r="AC13" s="6"/>
      <c r="AD13" s="6"/>
      <c r="AE13" s="6"/>
    </row>
    <row r="14" spans="1:38" x14ac:dyDescent="0.25">
      <c r="A14" t="s">
        <v>42</v>
      </c>
      <c r="P14" s="7"/>
      <c r="V14" s="16"/>
      <c r="AA14" s="2"/>
      <c r="AB14" s="1"/>
      <c r="AC14" s="6"/>
      <c r="AD14" s="6"/>
      <c r="AE14" s="6"/>
    </row>
    <row r="15" spans="1:38" x14ac:dyDescent="0.25">
      <c r="A15">
        <v>7</v>
      </c>
      <c r="B15">
        <v>21</v>
      </c>
      <c r="C15">
        <v>7</v>
      </c>
      <c r="D15">
        <v>0.48</v>
      </c>
      <c r="E15">
        <v>7.96</v>
      </c>
      <c r="M15" t="s">
        <v>36</v>
      </c>
      <c r="N15">
        <v>2.052E-3</v>
      </c>
      <c r="O15">
        <v>2.3403E-2</v>
      </c>
      <c r="P15" s="7">
        <f t="shared" si="6"/>
        <v>3.9565969999999999</v>
      </c>
      <c r="S15">
        <v>25366</v>
      </c>
      <c r="T15">
        <v>1.45</v>
      </c>
      <c r="U15" s="15">
        <v>6802</v>
      </c>
      <c r="V15" s="16">
        <f t="shared" si="1"/>
        <v>3.1087751371115173</v>
      </c>
      <c r="AA15" s="2">
        <f t="shared" si="2"/>
        <v>1045.0457696683991</v>
      </c>
      <c r="AB15" s="1">
        <f>0.643*B15</f>
        <v>13.503</v>
      </c>
      <c r="AC15" s="6">
        <f t="shared" ref="AC15" si="10">AB15-AA15*0.03706</f>
        <v>-25.226396223910875</v>
      </c>
      <c r="AD15" s="6">
        <f t="shared" ref="AD15" si="11">AB15-(((PI()/4)*(2*P15)^2*(B15-(N15*B15)))*0.037143)</f>
        <v>-24.779270938233815</v>
      </c>
      <c r="AE15" s="6">
        <f t="shared" ref="AE15" si="12">AC15-AD15</f>
        <v>-0.44712528567706045</v>
      </c>
    </row>
    <row r="16" spans="1:38" x14ac:dyDescent="0.25">
      <c r="P16" s="7"/>
      <c r="V16" s="16"/>
      <c r="AA16" s="2"/>
      <c r="AB16" s="1"/>
      <c r="AC16" s="6"/>
      <c r="AD16" s="6"/>
      <c r="AE16" s="6"/>
    </row>
    <row r="17" spans="1:31" x14ac:dyDescent="0.25">
      <c r="P17" s="7"/>
      <c r="V17" s="16"/>
      <c r="AA17" s="2"/>
      <c r="AB17" s="1"/>
      <c r="AC17" s="6"/>
      <c r="AD17" s="6"/>
      <c r="AE17" s="6"/>
    </row>
    <row r="18" spans="1:31" x14ac:dyDescent="0.25">
      <c r="P18" s="7"/>
      <c r="V18" s="16"/>
      <c r="AA18" s="2"/>
      <c r="AB18" s="1"/>
      <c r="AC18" s="6"/>
      <c r="AD18" s="6"/>
      <c r="AE18" s="6"/>
    </row>
    <row r="19" spans="1:31" x14ac:dyDescent="0.25">
      <c r="A19" t="s">
        <v>41</v>
      </c>
      <c r="P19" s="7"/>
      <c r="V19" s="16"/>
      <c r="AA19" s="2"/>
      <c r="AB19" s="1"/>
      <c r="AC19" s="6"/>
      <c r="AD19" s="6"/>
      <c r="AE19" s="6"/>
    </row>
    <row r="20" spans="1:31" x14ac:dyDescent="0.25">
      <c r="A20">
        <v>7</v>
      </c>
      <c r="B20">
        <v>10</v>
      </c>
      <c r="C20">
        <v>7</v>
      </c>
      <c r="D20">
        <v>0.38400000000000001</v>
      </c>
      <c r="E20">
        <v>7.7679999999999998</v>
      </c>
      <c r="M20" t="s">
        <v>36</v>
      </c>
      <c r="N20" s="13">
        <v>2.4345999999999999E-3</v>
      </c>
      <c r="O20">
        <v>2.8410000000000001E-2</v>
      </c>
      <c r="P20" s="7">
        <f t="shared" si="6"/>
        <v>3.8555899999999999</v>
      </c>
      <c r="S20">
        <v>29423</v>
      </c>
      <c r="T20">
        <v>1.18</v>
      </c>
      <c r="U20">
        <v>9121</v>
      </c>
      <c r="V20" s="16">
        <f t="shared" si="1"/>
        <v>4.168647166361974</v>
      </c>
      <c r="AA20" s="2">
        <f t="shared" si="2"/>
        <v>473.92357745652066</v>
      </c>
      <c r="AB20" s="1">
        <f>0.5077*B20</f>
        <v>5.077</v>
      </c>
      <c r="AC20" s="6">
        <f t="shared" ref="AC16:AC20" si="13">AB20-AA20*0.03706</f>
        <v>-12.486607780538657</v>
      </c>
      <c r="AD20" s="6">
        <f t="shared" ref="AD16:AD20" si="14">AB20-(((PI()/4)*(2*P20)^2*(B20-(N20*B20)))*0.037143)</f>
        <v>-12.227135965817618</v>
      </c>
      <c r="AE20" s="6">
        <f t="shared" ref="AE16:AE20" si="15">AC20-AD20</f>
        <v>-0.25947181472103864</v>
      </c>
    </row>
  </sheetData>
  <pageMargins left="0.25" right="0.25" top="0.75" bottom="0.75" header="0.3" footer="0.3"/>
  <pageSetup paperSize="11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2019-08-26T21:54:57Z</cp:lastPrinted>
  <dcterms:created xsi:type="dcterms:W3CDTF">2019-05-03T22:17:26Z</dcterms:created>
  <dcterms:modified xsi:type="dcterms:W3CDTF">2025-07-14T23:21:15Z</dcterms:modified>
</cp:coreProperties>
</file>